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840" yWindow="210" windowWidth="12510" windowHeight="10740" tabRatio="857" firstSheet="1" activeTab="25"/>
  </bookViews>
  <sheets>
    <sheet name="Formules" sheetId="48" state="hidden" r:id="rId1"/>
    <sheet name="Tirage Renc." sheetId="3" r:id="rId2"/>
    <sheet name="Tir.8" sheetId="33" state="hidden" r:id="rId3"/>
    <sheet name="7.8 Eq.okV" sheetId="22" r:id="rId4"/>
    <sheet name="Tir.10" sheetId="34" state="hidden" r:id="rId5"/>
    <sheet name="9.10 Eq.okV" sheetId="21" r:id="rId6"/>
    <sheet name="Tir.12" sheetId="35" state="hidden" r:id="rId7"/>
    <sheet name="11.12 Eq.okV" sheetId="20" r:id="rId8"/>
    <sheet name="Tir.14" sheetId="36" state="hidden" r:id="rId9"/>
    <sheet name="13.14 Eq.okV" sheetId="19" r:id="rId10"/>
    <sheet name="Tir.16" sheetId="37" state="hidden" r:id="rId11"/>
    <sheet name="15.16 Eq.okV" sheetId="1" r:id="rId12"/>
    <sheet name="Tir.18" sheetId="38" state="hidden" r:id="rId13"/>
    <sheet name="17.18 Eq.okV" sheetId="28" r:id="rId14"/>
    <sheet name="Tir.20" sheetId="39" state="hidden" r:id="rId15"/>
    <sheet name="19.20 Eq.okV" sheetId="29" r:id="rId16"/>
    <sheet name="Tir.22" sheetId="40" state="hidden" r:id="rId17"/>
    <sheet name="21.22 Eq.okV" sheetId="18" r:id="rId18"/>
    <sheet name="Tir24" sheetId="41" state="hidden" r:id="rId19"/>
    <sheet name="23.24 Eq.okV" sheetId="17" r:id="rId20"/>
    <sheet name="Tir.26" sheetId="45" state="hidden" r:id="rId21"/>
    <sheet name="25.26 Eq.okV" sheetId="23" r:id="rId22"/>
    <sheet name="Tir.28" sheetId="44" state="hidden" r:id="rId23"/>
    <sheet name="27.28 Eq.okV" sheetId="30" r:id="rId24"/>
    <sheet name="Tir.30" sheetId="43" state="hidden" r:id="rId25"/>
    <sheet name="29.30 Eq.okV" sheetId="31" r:id="rId26"/>
    <sheet name="Tir.32 " sheetId="42" state="hidden" r:id="rId27"/>
    <sheet name="31.32 Eq.okV" sheetId="32" r:id="rId28"/>
    <sheet name="Feuil2" sheetId="47" r:id="rId29"/>
  </sheets>
  <definedNames>
    <definedName name="BMadd_cells_to_the_watch_window" localSheetId="11">'15.16 Eq.okV'!$AS$200</definedName>
    <definedName name="BMbacktotop" localSheetId="11">'15.16 Eq.okV'!$AS$11</definedName>
    <definedName name="BMchange_which_common_errors_excel_chec" localSheetId="11">'15.16 Eq.okV'!$AS$85</definedName>
    <definedName name="BMcorrect_an_error_value" localSheetId="11">'15.16 Eq.okV'!$AS$175</definedName>
    <definedName name="BMcorrect_common_errors_in_formulas" localSheetId="11">'15.16 Eq.okV'!$U$50</definedName>
    <definedName name="BMcorrect_common_formula_errors_one_at_" localSheetId="11">'15.16 Eq.okV'!$AS$137</definedName>
    <definedName name="BMcorrect_common_problems_in_formulas" localSheetId="11">'15.16 Eq.okV'!$AS$70</definedName>
    <definedName name="BMdisplay_the_relationships_between_for" localSheetId="11">'15.16 Eq.okV'!$AS$255</definedName>
    <definedName name="BMevaluate_a_nested_formula_one_step_at" localSheetId="11">'15.16 Eq.okV'!$AS$228</definedName>
    <definedName name="BMmark_common_formula_errors_on_the_wor" localSheetId="11">'15.16 Eq.okV'!$AS$161</definedName>
    <definedName name="BMremove_cells_from_the_watch_window" localSheetId="11">'15.16 Eq.okV'!$AS$218</definedName>
    <definedName name="BMwatch_a_formula_and_its_result_by_usi" localSheetId="11">'15.16 Eq.okV'!$AS$192</definedName>
    <definedName name="_xlnm.Print_Area" localSheetId="11">'15.16 Eq.okV'!$A$1:$AZ$68</definedName>
    <definedName name="_xlnm.Print_Area" localSheetId="17">'21.22 Eq.okV'!$A$1:$H$38</definedName>
    <definedName name="_xlnm.Print_Area" localSheetId="3">'7.8 Eq.okV'!$A$1:$AZ$25</definedName>
    <definedName name="_xlnm.Print_Area" localSheetId="5">'9.10 Eq.okV'!$A$1:$AZ$24</definedName>
    <definedName name="_xlnm.Print_Area" localSheetId="1">'Tirage Renc.'!$A$1:$AA$112</definedName>
  </definedNames>
  <calcPr calcId="125725"/>
</workbook>
</file>

<file path=xl/calcChain.xml><?xml version="1.0" encoding="utf-8"?>
<calcChain xmlns="http://schemas.openxmlformats.org/spreadsheetml/2006/main">
  <c r="H6" i="1"/>
  <c r="H7" i="20"/>
  <c r="S27" i="30"/>
  <c r="S29"/>
  <c r="AB11" i="21"/>
  <c r="AA11"/>
  <c r="AB12"/>
  <c r="AA12"/>
  <c r="AB14"/>
  <c r="AA14"/>
  <c r="AB12" i="20"/>
  <c r="AA12"/>
  <c r="AB11"/>
  <c r="AA11"/>
  <c r="AB15"/>
  <c r="AA15"/>
  <c r="AB14"/>
  <c r="AA14"/>
  <c r="AB17"/>
  <c r="AA17"/>
  <c r="AB16"/>
  <c r="AA16"/>
  <c r="H7" i="32"/>
  <c r="H6"/>
  <c r="H17" i="20"/>
  <c r="H16"/>
  <c r="K14" s="1"/>
  <c r="H15"/>
  <c r="H14"/>
  <c r="H13"/>
  <c r="H12"/>
  <c r="H11"/>
  <c r="H10"/>
  <c r="N10" s="1"/>
  <c r="H9"/>
  <c r="H8"/>
  <c r="H6"/>
  <c r="H19" i="19"/>
  <c r="H18"/>
  <c r="H17"/>
  <c r="H16"/>
  <c r="H15"/>
  <c r="H14"/>
  <c r="H13"/>
  <c r="H12"/>
  <c r="H11"/>
  <c r="H10"/>
  <c r="H9"/>
  <c r="H8"/>
  <c r="H7"/>
  <c r="H6"/>
  <c r="H21" i="1"/>
  <c r="H20"/>
  <c r="H19"/>
  <c r="H18"/>
  <c r="N20" s="1"/>
  <c r="H17"/>
  <c r="H16"/>
  <c r="K15" s="1"/>
  <c r="H15"/>
  <c r="H14"/>
  <c r="H13"/>
  <c r="H12"/>
  <c r="H11"/>
  <c r="H10"/>
  <c r="H9"/>
  <c r="H8"/>
  <c r="H7"/>
  <c r="H23" i="28"/>
  <c r="R23" s="1"/>
  <c r="AK23" s="1"/>
  <c r="H22"/>
  <c r="R22" s="1"/>
  <c r="AK22" s="1"/>
  <c r="H21"/>
  <c r="R21" s="1"/>
  <c r="AK21" s="1"/>
  <c r="H20"/>
  <c r="R20" s="1"/>
  <c r="AK20" s="1"/>
  <c r="H19"/>
  <c r="R19" s="1"/>
  <c r="H18"/>
  <c r="R18" s="1"/>
  <c r="AK18" s="1"/>
  <c r="H17"/>
  <c r="R17" s="1"/>
  <c r="H16"/>
  <c r="R16" s="1"/>
  <c r="AK16" s="1"/>
  <c r="H15"/>
  <c r="R15" s="1"/>
  <c r="AK15" s="1"/>
  <c r="H14"/>
  <c r="R14" s="1"/>
  <c r="AK14" s="1"/>
  <c r="H13"/>
  <c r="R13" s="1"/>
  <c r="AK13" s="1"/>
  <c r="H12"/>
  <c r="R12" s="1"/>
  <c r="H11"/>
  <c r="R11" s="1"/>
  <c r="H10"/>
  <c r="R10" s="1"/>
  <c r="AK10" s="1"/>
  <c r="H9"/>
  <c r="R9" s="1"/>
  <c r="AK9" s="1"/>
  <c r="H8"/>
  <c r="R8" s="1"/>
  <c r="AK8" s="1"/>
  <c r="H7"/>
  <c r="R7" s="1"/>
  <c r="H6"/>
  <c r="R6" s="1"/>
  <c r="H25" i="29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27" i="18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29" i="17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31" i="23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33" i="30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35" i="31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37" i="32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15" i="21"/>
  <c r="H14"/>
  <c r="H13"/>
  <c r="H12"/>
  <c r="H11"/>
  <c r="H10"/>
  <c r="H9"/>
  <c r="H8"/>
  <c r="H7"/>
  <c r="H6"/>
  <c r="AO23" i="1"/>
  <c r="I22" l="1"/>
  <c r="X14" i="21"/>
  <c r="X13"/>
  <c r="X12"/>
  <c r="X11"/>
  <c r="X10"/>
  <c r="W14"/>
  <c r="W13"/>
  <c r="W12"/>
  <c r="W11"/>
  <c r="W10"/>
  <c r="X16" i="20"/>
  <c r="X14"/>
  <c r="W16"/>
  <c r="W14"/>
  <c r="AB23" i="29"/>
  <c r="AB22"/>
  <c r="AB21"/>
  <c r="AB20"/>
  <c r="AB19"/>
  <c r="AB18"/>
  <c r="AB16"/>
  <c r="AA22"/>
  <c r="O26"/>
  <c r="AA25"/>
  <c r="AA24"/>
  <c r="AA23"/>
  <c r="AA21"/>
  <c r="AA20"/>
  <c r="AA19"/>
  <c r="AA18"/>
  <c r="AA16"/>
  <c r="X24"/>
  <c r="X23"/>
  <c r="X22"/>
  <c r="X21"/>
  <c r="X20"/>
  <c r="X19"/>
  <c r="X18"/>
  <c r="X17"/>
  <c r="X16"/>
  <c r="X15"/>
  <c r="X14"/>
  <c r="W25"/>
  <c r="W24"/>
  <c r="W23"/>
  <c r="W22"/>
  <c r="W21"/>
  <c r="W20"/>
  <c r="W19"/>
  <c r="Y19" s="1"/>
  <c r="W18"/>
  <c r="W17"/>
  <c r="W16"/>
  <c r="Y16" s="1"/>
  <c r="W15"/>
  <c r="L26"/>
  <c r="L36" i="31"/>
  <c r="I32" i="23"/>
  <c r="O28" i="18"/>
  <c r="I28"/>
  <c r="I26" i="29"/>
  <c r="L28" i="18"/>
  <c r="AB28" i="17"/>
  <c r="AB27"/>
  <c r="AB26"/>
  <c r="AB24"/>
  <c r="AA28"/>
  <c r="AA27"/>
  <c r="AA26"/>
  <c r="AA24"/>
  <c r="AC24" s="1"/>
  <c r="X28"/>
  <c r="X27"/>
  <c r="X26"/>
  <c r="X25"/>
  <c r="W28"/>
  <c r="W27"/>
  <c r="W26"/>
  <c r="W25"/>
  <c r="W6"/>
  <c r="T26"/>
  <c r="O30"/>
  <c r="L30"/>
  <c r="I30"/>
  <c r="AB31" i="23"/>
  <c r="AB30"/>
  <c r="AB29"/>
  <c r="AB28"/>
  <c r="AB27"/>
  <c r="AB26"/>
  <c r="AB24"/>
  <c r="AA30"/>
  <c r="AA29"/>
  <c r="AA28"/>
  <c r="AA27"/>
  <c r="AA26"/>
  <c r="AA24"/>
  <c r="O32"/>
  <c r="X30"/>
  <c r="X29"/>
  <c r="X28"/>
  <c r="X27"/>
  <c r="X26"/>
  <c r="X25"/>
  <c r="W31"/>
  <c r="W30"/>
  <c r="W29"/>
  <c r="W28"/>
  <c r="W27"/>
  <c r="W26"/>
  <c r="W25"/>
  <c r="L32"/>
  <c r="T28"/>
  <c r="T26"/>
  <c r="AB33" i="30"/>
  <c r="AB32"/>
  <c r="AB31"/>
  <c r="AB30"/>
  <c r="AB29"/>
  <c r="AB28"/>
  <c r="AB27"/>
  <c r="AB26"/>
  <c r="AB24"/>
  <c r="AA32"/>
  <c r="AA31"/>
  <c r="AA30"/>
  <c r="AA28"/>
  <c r="AA27"/>
  <c r="AA26"/>
  <c r="AA24"/>
  <c r="O34"/>
  <c r="X33"/>
  <c r="X32"/>
  <c r="X31"/>
  <c r="X30"/>
  <c r="X29"/>
  <c r="X28"/>
  <c r="X27"/>
  <c r="X26"/>
  <c r="X25"/>
  <c r="W32"/>
  <c r="W33"/>
  <c r="W31"/>
  <c r="W30"/>
  <c r="W29"/>
  <c r="W28"/>
  <c r="W27"/>
  <c r="W26"/>
  <c r="W25"/>
  <c r="L34"/>
  <c r="T31"/>
  <c r="T30"/>
  <c r="T28"/>
  <c r="T26"/>
  <c r="I34"/>
  <c r="AB35" i="31"/>
  <c r="AB34"/>
  <c r="AB33"/>
  <c r="AB32"/>
  <c r="AB31"/>
  <c r="AB30"/>
  <c r="AB29"/>
  <c r="AB28"/>
  <c r="AB27"/>
  <c r="AB26"/>
  <c r="AB24"/>
  <c r="AA35"/>
  <c r="AA34"/>
  <c r="AA33"/>
  <c r="AA32"/>
  <c r="AA31"/>
  <c r="AA30"/>
  <c r="AA29"/>
  <c r="AA28"/>
  <c r="AA27"/>
  <c r="AA26"/>
  <c r="AA24"/>
  <c r="I36"/>
  <c r="X35"/>
  <c r="X34"/>
  <c r="X33"/>
  <c r="X32"/>
  <c r="X31"/>
  <c r="X30"/>
  <c r="X29"/>
  <c r="X28"/>
  <c r="X27"/>
  <c r="X26"/>
  <c r="X25"/>
  <c r="W35"/>
  <c r="W34"/>
  <c r="W33"/>
  <c r="W32"/>
  <c r="W31"/>
  <c r="W30"/>
  <c r="W29"/>
  <c r="W28"/>
  <c r="W27"/>
  <c r="W26"/>
  <c r="W25"/>
  <c r="T33"/>
  <c r="T32"/>
  <c r="T30"/>
  <c r="T28"/>
  <c r="T26"/>
  <c r="AH15" i="22"/>
  <c r="O36" i="31"/>
  <c r="O38" i="32"/>
  <c r="L38"/>
  <c r="I38"/>
  <c r="AB37"/>
  <c r="AB36"/>
  <c r="AB35"/>
  <c r="AB34"/>
  <c r="AB33"/>
  <c r="AB32"/>
  <c r="AB31"/>
  <c r="AB30"/>
  <c r="AB29"/>
  <c r="AB28"/>
  <c r="AB27"/>
  <c r="AB26"/>
  <c r="AB24"/>
  <c r="AA37"/>
  <c r="AA36"/>
  <c r="AA35"/>
  <c r="AA34"/>
  <c r="AA33"/>
  <c r="AA32"/>
  <c r="AA31"/>
  <c r="AA30"/>
  <c r="AA28"/>
  <c r="AA27"/>
  <c r="AD27" s="1"/>
  <c r="AA26"/>
  <c r="AA24"/>
  <c r="AC24" s="1"/>
  <c r="X37"/>
  <c r="X36"/>
  <c r="X35"/>
  <c r="X34"/>
  <c r="X33"/>
  <c r="X32"/>
  <c r="X31"/>
  <c r="X30"/>
  <c r="X29"/>
  <c r="X28"/>
  <c r="X27"/>
  <c r="X26"/>
  <c r="X25"/>
  <c r="W37"/>
  <c r="W36"/>
  <c r="W35"/>
  <c r="W34"/>
  <c r="W33"/>
  <c r="W32"/>
  <c r="W31"/>
  <c r="W30"/>
  <c r="W29"/>
  <c r="W28"/>
  <c r="W27"/>
  <c r="W26"/>
  <c r="W25"/>
  <c r="T37"/>
  <c r="T36"/>
  <c r="T35"/>
  <c r="T34"/>
  <c r="T32"/>
  <c r="T30"/>
  <c r="T28"/>
  <c r="T26"/>
  <c r="K31"/>
  <c r="K26"/>
  <c r="K28"/>
  <c r="N28"/>
  <c r="S26"/>
  <c r="S27"/>
  <c r="T27"/>
  <c r="S28"/>
  <c r="S29"/>
  <c r="T29"/>
  <c r="AA29"/>
  <c r="S30" i="31"/>
  <c r="S31"/>
  <c r="T31"/>
  <c r="R31"/>
  <c r="AK31" s="1"/>
  <c r="K29"/>
  <c r="N27"/>
  <c r="N30"/>
  <c r="AH39" i="32"/>
  <c r="Y37"/>
  <c r="S37"/>
  <c r="U37" s="1"/>
  <c r="N37"/>
  <c r="S36"/>
  <c r="K34"/>
  <c r="S35"/>
  <c r="K36"/>
  <c r="S34"/>
  <c r="N36"/>
  <c r="T33"/>
  <c r="S33"/>
  <c r="N32"/>
  <c r="S32"/>
  <c r="K30"/>
  <c r="T31"/>
  <c r="S31"/>
  <c r="K33"/>
  <c r="S30"/>
  <c r="N33"/>
  <c r="AB25"/>
  <c r="AA25"/>
  <c r="T25"/>
  <c r="S25"/>
  <c r="K27"/>
  <c r="X24"/>
  <c r="W24"/>
  <c r="T24"/>
  <c r="S24"/>
  <c r="N24"/>
  <c r="AB23"/>
  <c r="AA23"/>
  <c r="X23"/>
  <c r="W23"/>
  <c r="T23"/>
  <c r="S23"/>
  <c r="K22"/>
  <c r="AB22"/>
  <c r="AA22"/>
  <c r="X22"/>
  <c r="W22"/>
  <c r="T22"/>
  <c r="S22"/>
  <c r="K20"/>
  <c r="AB21"/>
  <c r="AA21"/>
  <c r="X21"/>
  <c r="W21"/>
  <c r="T21"/>
  <c r="S21"/>
  <c r="K23"/>
  <c r="AB20"/>
  <c r="AA20"/>
  <c r="X20"/>
  <c r="W20"/>
  <c r="T20"/>
  <c r="S20"/>
  <c r="K21"/>
  <c r="AB19"/>
  <c r="AA19"/>
  <c r="X19"/>
  <c r="W19"/>
  <c r="Y19" s="1"/>
  <c r="T19"/>
  <c r="S19"/>
  <c r="K18"/>
  <c r="AB18"/>
  <c r="AA18"/>
  <c r="X18"/>
  <c r="W18"/>
  <c r="T18"/>
  <c r="S18"/>
  <c r="N19"/>
  <c r="AB17"/>
  <c r="AA17"/>
  <c r="X17"/>
  <c r="W17"/>
  <c r="T17"/>
  <c r="S17"/>
  <c r="K19"/>
  <c r="AB16"/>
  <c r="AA16"/>
  <c r="X16"/>
  <c r="W16"/>
  <c r="T16"/>
  <c r="S16"/>
  <c r="K16"/>
  <c r="AB15"/>
  <c r="AA15"/>
  <c r="X15"/>
  <c r="W15"/>
  <c r="T15"/>
  <c r="S15"/>
  <c r="N16"/>
  <c r="AB14"/>
  <c r="AA14"/>
  <c r="X14"/>
  <c r="W14"/>
  <c r="T14"/>
  <c r="S14"/>
  <c r="N14"/>
  <c r="AB13"/>
  <c r="AA13"/>
  <c r="X13"/>
  <c r="W13"/>
  <c r="T13"/>
  <c r="S13"/>
  <c r="R13"/>
  <c r="AK13" s="1"/>
  <c r="AY17"/>
  <c r="AB12"/>
  <c r="AA12"/>
  <c r="X12"/>
  <c r="W12"/>
  <c r="T12"/>
  <c r="S12"/>
  <c r="N12"/>
  <c r="AY16"/>
  <c r="AB11"/>
  <c r="AA11"/>
  <c r="X11"/>
  <c r="W11"/>
  <c r="T11"/>
  <c r="S11"/>
  <c r="N13"/>
  <c r="AB10"/>
  <c r="AA10"/>
  <c r="X10"/>
  <c r="W10"/>
  <c r="T10"/>
  <c r="S10"/>
  <c r="K10"/>
  <c r="AB9"/>
  <c r="AA9"/>
  <c r="X9"/>
  <c r="W9"/>
  <c r="T9"/>
  <c r="S9"/>
  <c r="K9"/>
  <c r="AB8"/>
  <c r="AA8"/>
  <c r="X8"/>
  <c r="W8"/>
  <c r="T8"/>
  <c r="S8"/>
  <c r="N9"/>
  <c r="AB7"/>
  <c r="AA7"/>
  <c r="X7"/>
  <c r="W7"/>
  <c r="T7"/>
  <c r="S7"/>
  <c r="N8"/>
  <c r="AB6"/>
  <c r="AA6"/>
  <c r="X6"/>
  <c r="W6"/>
  <c r="T6"/>
  <c r="S6"/>
  <c r="N6"/>
  <c r="AH37" i="31"/>
  <c r="T35"/>
  <c r="S35"/>
  <c r="K35"/>
  <c r="T34"/>
  <c r="S34"/>
  <c r="K33"/>
  <c r="S33"/>
  <c r="R33"/>
  <c r="S32"/>
  <c r="K32"/>
  <c r="T29"/>
  <c r="S29"/>
  <c r="S28"/>
  <c r="T27"/>
  <c r="S27"/>
  <c r="N26"/>
  <c r="S26"/>
  <c r="K24"/>
  <c r="AB25"/>
  <c r="AA25"/>
  <c r="T25"/>
  <c r="S25"/>
  <c r="K26"/>
  <c r="X24"/>
  <c r="W24"/>
  <c r="T24"/>
  <c r="S24"/>
  <c r="K25"/>
  <c r="AB23"/>
  <c r="AA23"/>
  <c r="X23"/>
  <c r="W23"/>
  <c r="T23"/>
  <c r="S23"/>
  <c r="K22"/>
  <c r="AB22"/>
  <c r="AA22"/>
  <c r="X22"/>
  <c r="W22"/>
  <c r="T22"/>
  <c r="S22"/>
  <c r="K20"/>
  <c r="AB21"/>
  <c r="AA21"/>
  <c r="X21"/>
  <c r="W21"/>
  <c r="T21"/>
  <c r="S21"/>
  <c r="K23"/>
  <c r="AB20"/>
  <c r="AA20"/>
  <c r="X20"/>
  <c r="W20"/>
  <c r="T20"/>
  <c r="S20"/>
  <c r="K21"/>
  <c r="AB19"/>
  <c r="AA19"/>
  <c r="X19"/>
  <c r="W19"/>
  <c r="T19"/>
  <c r="S19"/>
  <c r="K18"/>
  <c r="AB18"/>
  <c r="AA18"/>
  <c r="X18"/>
  <c r="W18"/>
  <c r="T18"/>
  <c r="S18"/>
  <c r="R18"/>
  <c r="AK18" s="1"/>
  <c r="AB17"/>
  <c r="AA17"/>
  <c r="X17"/>
  <c r="W17"/>
  <c r="T17"/>
  <c r="S17"/>
  <c r="K19"/>
  <c r="AB16"/>
  <c r="AA16"/>
  <c r="X16"/>
  <c r="W16"/>
  <c r="T16"/>
  <c r="S16"/>
  <c r="K16"/>
  <c r="AB15"/>
  <c r="AA15"/>
  <c r="X15"/>
  <c r="W15"/>
  <c r="T15"/>
  <c r="S15"/>
  <c r="N16"/>
  <c r="AB14"/>
  <c r="AA14"/>
  <c r="X14"/>
  <c r="W14"/>
  <c r="T14"/>
  <c r="S14"/>
  <c r="N14"/>
  <c r="AB13"/>
  <c r="AA13"/>
  <c r="X13"/>
  <c r="W13"/>
  <c r="T13"/>
  <c r="S13"/>
  <c r="R13"/>
  <c r="AK13" s="1"/>
  <c r="AB12"/>
  <c r="AA12"/>
  <c r="X12"/>
  <c r="W12"/>
  <c r="T12"/>
  <c r="S12"/>
  <c r="R12"/>
  <c r="AK12" s="1"/>
  <c r="AB11"/>
  <c r="AA11"/>
  <c r="X11"/>
  <c r="W11"/>
  <c r="T11"/>
  <c r="S11"/>
  <c r="N13"/>
  <c r="AB10"/>
  <c r="AA10"/>
  <c r="X10"/>
  <c r="W10"/>
  <c r="T10"/>
  <c r="S10"/>
  <c r="K10"/>
  <c r="AB9"/>
  <c r="AA9"/>
  <c r="X9"/>
  <c r="W9"/>
  <c r="T9"/>
  <c r="S9"/>
  <c r="K9"/>
  <c r="AB8"/>
  <c r="AA8"/>
  <c r="X8"/>
  <c r="W8"/>
  <c r="T8"/>
  <c r="S8"/>
  <c r="N9"/>
  <c r="AB7"/>
  <c r="AA7"/>
  <c r="X7"/>
  <c r="W7"/>
  <c r="T7"/>
  <c r="S7"/>
  <c r="N8"/>
  <c r="AB6"/>
  <c r="AA6"/>
  <c r="X6"/>
  <c r="W6"/>
  <c r="T6"/>
  <c r="S6"/>
  <c r="N6"/>
  <c r="S28" i="30"/>
  <c r="AE28" s="1"/>
  <c r="T29"/>
  <c r="AA29"/>
  <c r="AD29" s="1"/>
  <c r="R29"/>
  <c r="AL29" s="1"/>
  <c r="K26"/>
  <c r="K28"/>
  <c r="N28"/>
  <c r="S26" i="23"/>
  <c r="S27"/>
  <c r="T27"/>
  <c r="K28"/>
  <c r="N28"/>
  <c r="T27" i="30"/>
  <c r="S30"/>
  <c r="N29"/>
  <c r="N32"/>
  <c r="AH35"/>
  <c r="AA33"/>
  <c r="T33"/>
  <c r="S33"/>
  <c r="K33"/>
  <c r="T32"/>
  <c r="S32"/>
  <c r="R32"/>
  <c r="AL32" s="1"/>
  <c r="AC31"/>
  <c r="S31"/>
  <c r="S26"/>
  <c r="AB25"/>
  <c r="AA25"/>
  <c r="T25"/>
  <c r="S25"/>
  <c r="R25"/>
  <c r="AL25" s="1"/>
  <c r="X24"/>
  <c r="W24"/>
  <c r="T24"/>
  <c r="S24"/>
  <c r="N24"/>
  <c r="AB23"/>
  <c r="AA23"/>
  <c r="X23"/>
  <c r="W23"/>
  <c r="T23"/>
  <c r="S23"/>
  <c r="N25"/>
  <c r="AB22"/>
  <c r="AA22"/>
  <c r="X22"/>
  <c r="W22"/>
  <c r="T22"/>
  <c r="S22"/>
  <c r="N23"/>
  <c r="AB21"/>
  <c r="AA21"/>
  <c r="X21"/>
  <c r="W21"/>
  <c r="T21"/>
  <c r="S21"/>
  <c r="N21"/>
  <c r="AB20"/>
  <c r="AA20"/>
  <c r="X20"/>
  <c r="W20"/>
  <c r="T20"/>
  <c r="S20"/>
  <c r="N18"/>
  <c r="AB19"/>
  <c r="AA19"/>
  <c r="X19"/>
  <c r="W19"/>
  <c r="T19"/>
  <c r="S19"/>
  <c r="N20"/>
  <c r="AB18"/>
  <c r="AA18"/>
  <c r="X18"/>
  <c r="W18"/>
  <c r="T18"/>
  <c r="S18"/>
  <c r="N19"/>
  <c r="AB17"/>
  <c r="AA17"/>
  <c r="X17"/>
  <c r="W17"/>
  <c r="T17"/>
  <c r="S17"/>
  <c r="N17"/>
  <c r="AB16"/>
  <c r="AA16"/>
  <c r="X16"/>
  <c r="W16"/>
  <c r="T16"/>
  <c r="S16"/>
  <c r="R16"/>
  <c r="AL16" s="1"/>
  <c r="AB15"/>
  <c r="AA15"/>
  <c r="X15"/>
  <c r="W15"/>
  <c r="T15"/>
  <c r="S15"/>
  <c r="N16"/>
  <c r="AB14"/>
  <c r="AA14"/>
  <c r="X14"/>
  <c r="W14"/>
  <c r="T14"/>
  <c r="AF14" s="1"/>
  <c r="S14"/>
  <c r="K17"/>
  <c r="AB13"/>
  <c r="AA13"/>
  <c r="X13"/>
  <c r="W13"/>
  <c r="T13"/>
  <c r="AF13" s="1"/>
  <c r="S13"/>
  <c r="K13"/>
  <c r="AB12"/>
  <c r="AA12"/>
  <c r="X12"/>
  <c r="W12"/>
  <c r="T12"/>
  <c r="S12"/>
  <c r="R12"/>
  <c r="AL12" s="1"/>
  <c r="AB11"/>
  <c r="AA11"/>
  <c r="X11"/>
  <c r="W11"/>
  <c r="T11"/>
  <c r="S11"/>
  <c r="K12"/>
  <c r="AB10"/>
  <c r="AA10"/>
  <c r="X10"/>
  <c r="W10"/>
  <c r="T10"/>
  <c r="S10"/>
  <c r="N10"/>
  <c r="AB9"/>
  <c r="AA9"/>
  <c r="X9"/>
  <c r="W9"/>
  <c r="T9"/>
  <c r="S9"/>
  <c r="R9"/>
  <c r="AB8"/>
  <c r="AA8"/>
  <c r="X8"/>
  <c r="W8"/>
  <c r="T8"/>
  <c r="S8"/>
  <c r="R8"/>
  <c r="AB7"/>
  <c r="AA7"/>
  <c r="X7"/>
  <c r="W7"/>
  <c r="T7"/>
  <c r="S7"/>
  <c r="K8"/>
  <c r="AB6"/>
  <c r="AA6"/>
  <c r="X6"/>
  <c r="W6"/>
  <c r="T6"/>
  <c r="S6"/>
  <c r="K6"/>
  <c r="AH33" i="23"/>
  <c r="AA31"/>
  <c r="AC31" s="1"/>
  <c r="X31"/>
  <c r="T31"/>
  <c r="S31"/>
  <c r="K31"/>
  <c r="T30"/>
  <c r="S30"/>
  <c r="N29"/>
  <c r="T29"/>
  <c r="S29"/>
  <c r="R29"/>
  <c r="AK29" s="1"/>
  <c r="S28"/>
  <c r="R28"/>
  <c r="AK28" s="1"/>
  <c r="AB25"/>
  <c r="AA25"/>
  <c r="T25"/>
  <c r="S25"/>
  <c r="K27"/>
  <c r="X24"/>
  <c r="W24"/>
  <c r="T24"/>
  <c r="S24"/>
  <c r="R24"/>
  <c r="AB23"/>
  <c r="AA23"/>
  <c r="X23"/>
  <c r="W23"/>
  <c r="T23"/>
  <c r="S23"/>
  <c r="R23"/>
  <c r="AK23" s="1"/>
  <c r="AB22"/>
  <c r="AA22"/>
  <c r="X22"/>
  <c r="W22"/>
  <c r="T22"/>
  <c r="S22"/>
  <c r="R22"/>
  <c r="AK22" s="1"/>
  <c r="AB21"/>
  <c r="AA21"/>
  <c r="X21"/>
  <c r="W21"/>
  <c r="T21"/>
  <c r="S21"/>
  <c r="R21"/>
  <c r="AK21" s="1"/>
  <c r="AB20"/>
  <c r="AA20"/>
  <c r="X20"/>
  <c r="W20"/>
  <c r="T20"/>
  <c r="AF20" s="1"/>
  <c r="S20"/>
  <c r="R20"/>
  <c r="AK20" s="1"/>
  <c r="AB19"/>
  <c r="AA19"/>
  <c r="X19"/>
  <c r="W19"/>
  <c r="T19"/>
  <c r="S19"/>
  <c r="AE19" s="1"/>
  <c r="R19"/>
  <c r="AK19" s="1"/>
  <c r="AB18"/>
  <c r="AA18"/>
  <c r="X18"/>
  <c r="W18"/>
  <c r="T18"/>
  <c r="S18"/>
  <c r="R18"/>
  <c r="AK18" s="1"/>
  <c r="AB17"/>
  <c r="AA17"/>
  <c r="X17"/>
  <c r="W17"/>
  <c r="T17"/>
  <c r="S17"/>
  <c r="R17"/>
  <c r="AK17" s="1"/>
  <c r="AB16"/>
  <c r="AA16"/>
  <c r="X16"/>
  <c r="W16"/>
  <c r="T16"/>
  <c r="S16"/>
  <c r="R16"/>
  <c r="AB15"/>
  <c r="AA15"/>
  <c r="X15"/>
  <c r="W15"/>
  <c r="T15"/>
  <c r="S15"/>
  <c r="N16"/>
  <c r="AB14"/>
  <c r="AA14"/>
  <c r="X14"/>
  <c r="W14"/>
  <c r="T14"/>
  <c r="S14"/>
  <c r="N14"/>
  <c r="AB13"/>
  <c r="AA13"/>
  <c r="X13"/>
  <c r="W13"/>
  <c r="T13"/>
  <c r="AF13" s="1"/>
  <c r="S13"/>
  <c r="R13"/>
  <c r="AK13" s="1"/>
  <c r="AB12"/>
  <c r="AA12"/>
  <c r="X12"/>
  <c r="W12"/>
  <c r="T12"/>
  <c r="S12"/>
  <c r="R12"/>
  <c r="AK12" s="1"/>
  <c r="AB11"/>
  <c r="AA11"/>
  <c r="X11"/>
  <c r="W11"/>
  <c r="T11"/>
  <c r="S11"/>
  <c r="N13"/>
  <c r="AB10"/>
  <c r="AA10"/>
  <c r="X10"/>
  <c r="W10"/>
  <c r="T10"/>
  <c r="S10"/>
  <c r="R10"/>
  <c r="AB9"/>
  <c r="AA9"/>
  <c r="X9"/>
  <c r="W9"/>
  <c r="T9"/>
  <c r="S9"/>
  <c r="K9"/>
  <c r="AB8"/>
  <c r="AA8"/>
  <c r="X8"/>
  <c r="W8"/>
  <c r="T8"/>
  <c r="S8"/>
  <c r="N9"/>
  <c r="AB7"/>
  <c r="AA7"/>
  <c r="X7"/>
  <c r="W7"/>
  <c r="T7"/>
  <c r="S7"/>
  <c r="N8"/>
  <c r="AB6"/>
  <c r="AA6"/>
  <c r="X6"/>
  <c r="W6"/>
  <c r="T6"/>
  <c r="S6"/>
  <c r="N6"/>
  <c r="S26" i="17"/>
  <c r="S27"/>
  <c r="T27"/>
  <c r="R27"/>
  <c r="AK27" s="1"/>
  <c r="N28"/>
  <c r="AH31"/>
  <c r="AB29"/>
  <c r="AA29"/>
  <c r="X29"/>
  <c r="W29"/>
  <c r="T29"/>
  <c r="S29"/>
  <c r="K29"/>
  <c r="Z28"/>
  <c r="T28"/>
  <c r="S28"/>
  <c r="R28"/>
  <c r="AK28" s="1"/>
  <c r="AB25"/>
  <c r="AA25"/>
  <c r="T25"/>
  <c r="S25"/>
  <c r="R25"/>
  <c r="AK25" s="1"/>
  <c r="X24"/>
  <c r="W24"/>
  <c r="T24"/>
  <c r="S24"/>
  <c r="K25"/>
  <c r="AB23"/>
  <c r="AA23"/>
  <c r="X23"/>
  <c r="W23"/>
  <c r="T23"/>
  <c r="AF23" s="1"/>
  <c r="S23"/>
  <c r="K22"/>
  <c r="AB22"/>
  <c r="AA22"/>
  <c r="X22"/>
  <c r="W22"/>
  <c r="T22"/>
  <c r="S22"/>
  <c r="K20"/>
  <c r="AB21"/>
  <c r="AA21"/>
  <c r="X21"/>
  <c r="W21"/>
  <c r="T21"/>
  <c r="S21"/>
  <c r="K23"/>
  <c r="AB20"/>
  <c r="AA20"/>
  <c r="X20"/>
  <c r="W20"/>
  <c r="T20"/>
  <c r="S20"/>
  <c r="AE20" s="1"/>
  <c r="K21"/>
  <c r="AB19"/>
  <c r="AA19"/>
  <c r="X19"/>
  <c r="W19"/>
  <c r="T19"/>
  <c r="S19"/>
  <c r="K18"/>
  <c r="AB18"/>
  <c r="AA18"/>
  <c r="X18"/>
  <c r="W18"/>
  <c r="T18"/>
  <c r="S18"/>
  <c r="R18"/>
  <c r="AK18" s="1"/>
  <c r="AB17"/>
  <c r="AA17"/>
  <c r="X17"/>
  <c r="W17"/>
  <c r="T17"/>
  <c r="S17"/>
  <c r="K19"/>
  <c r="AB16"/>
  <c r="AA16"/>
  <c r="X16"/>
  <c r="W16"/>
  <c r="T16"/>
  <c r="S16"/>
  <c r="K16"/>
  <c r="AB15"/>
  <c r="AA15"/>
  <c r="X15"/>
  <c r="W15"/>
  <c r="T15"/>
  <c r="S15"/>
  <c r="N16"/>
  <c r="AB14"/>
  <c r="AA14"/>
  <c r="X14"/>
  <c r="W14"/>
  <c r="T14"/>
  <c r="S14"/>
  <c r="N14"/>
  <c r="AB13"/>
  <c r="AA13"/>
  <c r="X13"/>
  <c r="W13"/>
  <c r="T13"/>
  <c r="S13"/>
  <c r="R13"/>
  <c r="AK13" s="1"/>
  <c r="AB12"/>
  <c r="AA12"/>
  <c r="X12"/>
  <c r="W12"/>
  <c r="T12"/>
  <c r="AF12" s="1"/>
  <c r="S12"/>
  <c r="N12"/>
  <c r="AB11"/>
  <c r="AA11"/>
  <c r="X11"/>
  <c r="W11"/>
  <c r="T11"/>
  <c r="S11"/>
  <c r="N13"/>
  <c r="AB10"/>
  <c r="AA10"/>
  <c r="X10"/>
  <c r="W10"/>
  <c r="T10"/>
  <c r="S10"/>
  <c r="K10"/>
  <c r="AB9"/>
  <c r="AA9"/>
  <c r="X9"/>
  <c r="W9"/>
  <c r="T9"/>
  <c r="AF9" s="1"/>
  <c r="S9"/>
  <c r="K9"/>
  <c r="AB8"/>
  <c r="AA8"/>
  <c r="X8"/>
  <c r="W8"/>
  <c r="T8"/>
  <c r="S8"/>
  <c r="N9"/>
  <c r="AB7"/>
  <c r="AA7"/>
  <c r="X7"/>
  <c r="W7"/>
  <c r="T7"/>
  <c r="S7"/>
  <c r="N8"/>
  <c r="AB6"/>
  <c r="AA6"/>
  <c r="X6"/>
  <c r="Y6" s="1"/>
  <c r="T6"/>
  <c r="S6"/>
  <c r="N6"/>
  <c r="AB23" i="18"/>
  <c r="AB22"/>
  <c r="AB20"/>
  <c r="AB19"/>
  <c r="AB18"/>
  <c r="AB16"/>
  <c r="AA23"/>
  <c r="AA22"/>
  <c r="AA20"/>
  <c r="AA19"/>
  <c r="AA18"/>
  <c r="AA16"/>
  <c r="X23"/>
  <c r="X21"/>
  <c r="X18"/>
  <c r="X16"/>
  <c r="X15"/>
  <c r="X14"/>
  <c r="W23"/>
  <c r="W21"/>
  <c r="W18"/>
  <c r="Y18" s="1"/>
  <c r="W16"/>
  <c r="W15"/>
  <c r="W14"/>
  <c r="Y14" s="1"/>
  <c r="AB27"/>
  <c r="AB26"/>
  <c r="AB25"/>
  <c r="AB24"/>
  <c r="AA27"/>
  <c r="AA26"/>
  <c r="AC26" s="1"/>
  <c r="AA25"/>
  <c r="AD25" s="1"/>
  <c r="AA24"/>
  <c r="X26"/>
  <c r="X25"/>
  <c r="X24"/>
  <c r="W26"/>
  <c r="W25"/>
  <c r="W24"/>
  <c r="T25"/>
  <c r="T24"/>
  <c r="S25"/>
  <c r="V25" s="1"/>
  <c r="S24"/>
  <c r="V24" s="1"/>
  <c r="S19"/>
  <c r="R23"/>
  <c r="N23"/>
  <c r="K21"/>
  <c r="N21"/>
  <c r="K24"/>
  <c r="R13"/>
  <c r="AK13" s="1"/>
  <c r="N22"/>
  <c r="K25"/>
  <c r="AH29"/>
  <c r="X27"/>
  <c r="W27"/>
  <c r="T27"/>
  <c r="S27"/>
  <c r="N27"/>
  <c r="T26"/>
  <c r="S26"/>
  <c r="T23"/>
  <c r="S23"/>
  <c r="X22"/>
  <c r="W22"/>
  <c r="T22"/>
  <c r="S22"/>
  <c r="AB21"/>
  <c r="AA21"/>
  <c r="T21"/>
  <c r="S21"/>
  <c r="X20"/>
  <c r="W20"/>
  <c r="T20"/>
  <c r="S20"/>
  <c r="X19"/>
  <c r="W19"/>
  <c r="T19"/>
  <c r="N20"/>
  <c r="AC18"/>
  <c r="T18"/>
  <c r="S18"/>
  <c r="N19"/>
  <c r="AB17"/>
  <c r="AA17"/>
  <c r="X17"/>
  <c r="W17"/>
  <c r="T17"/>
  <c r="S17"/>
  <c r="N17"/>
  <c r="T16"/>
  <c r="S16"/>
  <c r="K16"/>
  <c r="AB15"/>
  <c r="AA15"/>
  <c r="T15"/>
  <c r="S15"/>
  <c r="AB14"/>
  <c r="AA14"/>
  <c r="T14"/>
  <c r="S14"/>
  <c r="N14"/>
  <c r="AB13"/>
  <c r="AA13"/>
  <c r="X13"/>
  <c r="W13"/>
  <c r="T13"/>
  <c r="S13"/>
  <c r="AB12"/>
  <c r="AA12"/>
  <c r="X12"/>
  <c r="W12"/>
  <c r="T12"/>
  <c r="S12"/>
  <c r="AE12" s="1"/>
  <c r="N12"/>
  <c r="AB11"/>
  <c r="AA11"/>
  <c r="X11"/>
  <c r="W11"/>
  <c r="T11"/>
  <c r="S11"/>
  <c r="N13"/>
  <c r="AB10"/>
  <c r="AA10"/>
  <c r="X10"/>
  <c r="W10"/>
  <c r="T10"/>
  <c r="S10"/>
  <c r="N10"/>
  <c r="AB9"/>
  <c r="AA9"/>
  <c r="X9"/>
  <c r="W9"/>
  <c r="T9"/>
  <c r="S9"/>
  <c r="R9"/>
  <c r="AK9" s="1"/>
  <c r="AB8"/>
  <c r="AA8"/>
  <c r="X8"/>
  <c r="W8"/>
  <c r="T8"/>
  <c r="S8"/>
  <c r="N9"/>
  <c r="AB7"/>
  <c r="AA7"/>
  <c r="X7"/>
  <c r="W7"/>
  <c r="T7"/>
  <c r="S7"/>
  <c r="K8"/>
  <c r="AB6"/>
  <c r="AA6"/>
  <c r="X6"/>
  <c r="W6"/>
  <c r="T6"/>
  <c r="S6"/>
  <c r="R6"/>
  <c r="N25" i="29"/>
  <c r="N22"/>
  <c r="N23"/>
  <c r="N24"/>
  <c r="K20"/>
  <c r="N18"/>
  <c r="N19"/>
  <c r="K19"/>
  <c r="N17"/>
  <c r="K17"/>
  <c r="K16"/>
  <c r="N14"/>
  <c r="R13"/>
  <c r="AK13" s="1"/>
  <c r="N12"/>
  <c r="K12"/>
  <c r="N10"/>
  <c r="R9"/>
  <c r="AK9" s="1"/>
  <c r="N9"/>
  <c r="K8"/>
  <c r="R6"/>
  <c r="S24"/>
  <c r="T24"/>
  <c r="AB24"/>
  <c r="S25"/>
  <c r="T25"/>
  <c r="X25"/>
  <c r="Y25" s="1"/>
  <c r="AB25"/>
  <c r="AH27"/>
  <c r="T23"/>
  <c r="S23"/>
  <c r="T22"/>
  <c r="S22"/>
  <c r="T21"/>
  <c r="S21"/>
  <c r="T20"/>
  <c r="S20"/>
  <c r="T19"/>
  <c r="S19"/>
  <c r="T18"/>
  <c r="S18"/>
  <c r="AB17"/>
  <c r="AA17"/>
  <c r="T17"/>
  <c r="S17"/>
  <c r="T16"/>
  <c r="S16"/>
  <c r="AB15"/>
  <c r="AA15"/>
  <c r="T15"/>
  <c r="S15"/>
  <c r="AB14"/>
  <c r="AA14"/>
  <c r="W14"/>
  <c r="T14"/>
  <c r="S14"/>
  <c r="AB13"/>
  <c r="AA13"/>
  <c r="X13"/>
  <c r="W13"/>
  <c r="T13"/>
  <c r="S13"/>
  <c r="AB12"/>
  <c r="AA12"/>
  <c r="X12"/>
  <c r="W12"/>
  <c r="T12"/>
  <c r="S12"/>
  <c r="AY12"/>
  <c r="AB11"/>
  <c r="AA11"/>
  <c r="X11"/>
  <c r="W11"/>
  <c r="Y11" s="1"/>
  <c r="T11"/>
  <c r="S11"/>
  <c r="AY11"/>
  <c r="AB10"/>
  <c r="AA10"/>
  <c r="X10"/>
  <c r="W10"/>
  <c r="T10"/>
  <c r="S10"/>
  <c r="AB9"/>
  <c r="AA9"/>
  <c r="X9"/>
  <c r="W9"/>
  <c r="T9"/>
  <c r="AF9" s="1"/>
  <c r="S9"/>
  <c r="AB8"/>
  <c r="AA8"/>
  <c r="X8"/>
  <c r="W8"/>
  <c r="T8"/>
  <c r="S8"/>
  <c r="AE8" s="1"/>
  <c r="AB7"/>
  <c r="AA7"/>
  <c r="X7"/>
  <c r="W7"/>
  <c r="T7"/>
  <c r="S7"/>
  <c r="AB6"/>
  <c r="AA6"/>
  <c r="X6"/>
  <c r="W6"/>
  <c r="T6"/>
  <c r="S6"/>
  <c r="AB16" i="19"/>
  <c r="AA16"/>
  <c r="AB17"/>
  <c r="AA17"/>
  <c r="AB18"/>
  <c r="AA18"/>
  <c r="AB15"/>
  <c r="AA15"/>
  <c r="AB11"/>
  <c r="AA11"/>
  <c r="AB13"/>
  <c r="AA13"/>
  <c r="AB14"/>
  <c r="AA14"/>
  <c r="AB12"/>
  <c r="AA12"/>
  <c r="X19"/>
  <c r="W19"/>
  <c r="X17"/>
  <c r="W17"/>
  <c r="X18"/>
  <c r="W18"/>
  <c r="X16"/>
  <c r="W16"/>
  <c r="X15"/>
  <c r="W15"/>
  <c r="X12"/>
  <c r="W12"/>
  <c r="X14"/>
  <c r="W14"/>
  <c r="X13"/>
  <c r="W13"/>
  <c r="AB13" i="22"/>
  <c r="AA13"/>
  <c r="AB10"/>
  <c r="AA10"/>
  <c r="AB11"/>
  <c r="AA11"/>
  <c r="AB12"/>
  <c r="AA12"/>
  <c r="AB15" i="21"/>
  <c r="X15"/>
  <c r="T28" i="18" l="1"/>
  <c r="AD30" i="32"/>
  <c r="Y13" i="30"/>
  <c r="U15"/>
  <c r="U9"/>
  <c r="Y13" i="23"/>
  <c r="U30"/>
  <c r="U23"/>
  <c r="U18"/>
  <c r="U16"/>
  <c r="V22" i="17"/>
  <c r="U14"/>
  <c r="AF14" i="29"/>
  <c r="Z25" i="18"/>
  <c r="V27" i="23"/>
  <c r="AC26" i="30"/>
  <c r="AE25" i="17"/>
  <c r="V26"/>
  <c r="Y14" i="29"/>
  <c r="V26" i="32"/>
  <c r="U10" i="23"/>
  <c r="Z12" i="18"/>
  <c r="V7"/>
  <c r="Y29" i="17"/>
  <c r="Z17"/>
  <c r="AC10"/>
  <c r="AD25"/>
  <c r="Y10"/>
  <c r="V11"/>
  <c r="U23"/>
  <c r="V28"/>
  <c r="U29"/>
  <c r="V20" i="32"/>
  <c r="U10"/>
  <c r="AC11"/>
  <c r="V12"/>
  <c r="AD12"/>
  <c r="Z25"/>
  <c r="Y33"/>
  <c r="Z37"/>
  <c r="AD36"/>
  <c r="Y35" i="31"/>
  <c r="AD26"/>
  <c r="AC32"/>
  <c r="AD24"/>
  <c r="Z30" i="30"/>
  <c r="Y20" i="23"/>
  <c r="W32"/>
  <c r="AC29"/>
  <c r="AC11"/>
  <c r="U24"/>
  <c r="Z24"/>
  <c r="U7" i="17"/>
  <c r="V9"/>
  <c r="U10"/>
  <c r="AC17"/>
  <c r="Z21"/>
  <c r="AD21"/>
  <c r="U28"/>
  <c r="V27"/>
  <c r="AC20"/>
  <c r="U22"/>
  <c r="Y22"/>
  <c r="AD22"/>
  <c r="AD23"/>
  <c r="Y24"/>
  <c r="V29"/>
  <c r="AC29"/>
  <c r="U24" i="18"/>
  <c r="Z24"/>
  <c r="S28"/>
  <c r="Y23"/>
  <c r="S26" i="29"/>
  <c r="AC7"/>
  <c r="U25"/>
  <c r="T26"/>
  <c r="Y9"/>
  <c r="R25" i="23"/>
  <c r="AK25" s="1"/>
  <c r="K30"/>
  <c r="R26"/>
  <c r="N26"/>
  <c r="K26"/>
  <c r="K24"/>
  <c r="N27"/>
  <c r="K27" i="17"/>
  <c r="N21"/>
  <c r="N27"/>
  <c r="K28"/>
  <c r="R26" i="18"/>
  <c r="R22"/>
  <c r="AK22" s="1"/>
  <c r="R27"/>
  <c r="AK27" s="1"/>
  <c r="R24"/>
  <c r="AK24" s="1"/>
  <c r="R25"/>
  <c r="AK25" s="1"/>
  <c r="K15" i="29"/>
  <c r="K25"/>
  <c r="R22"/>
  <c r="AK22" s="1"/>
  <c r="R18"/>
  <c r="N20"/>
  <c r="AA26"/>
  <c r="AF16"/>
  <c r="U7"/>
  <c r="V25"/>
  <c r="K11"/>
  <c r="R19"/>
  <c r="AK19" s="1"/>
  <c r="N16"/>
  <c r="K21"/>
  <c r="AE18"/>
  <c r="AE23"/>
  <c r="AE21"/>
  <c r="AB26"/>
  <c r="AF21"/>
  <c r="AF19"/>
  <c r="AE25"/>
  <c r="AF22"/>
  <c r="AE19"/>
  <c r="AE16"/>
  <c r="AG16" s="1"/>
  <c r="AJ16" s="1"/>
  <c r="AE14"/>
  <c r="AG14" s="1"/>
  <c r="AE11"/>
  <c r="AF10"/>
  <c r="Y12"/>
  <c r="AF12"/>
  <c r="W26"/>
  <c r="AE9"/>
  <c r="AG9" s="1"/>
  <c r="X26"/>
  <c r="AF11"/>
  <c r="AC9"/>
  <c r="AC11"/>
  <c r="AC14"/>
  <c r="AC16"/>
  <c r="AC19"/>
  <c r="AC12"/>
  <c r="AC25"/>
  <c r="Z7"/>
  <c r="AF7"/>
  <c r="AE10"/>
  <c r="AG10" s="1"/>
  <c r="AE12"/>
  <c r="AF13"/>
  <c r="AF15"/>
  <c r="AF17"/>
  <c r="AF20"/>
  <c r="AE22"/>
  <c r="Y20"/>
  <c r="AE13"/>
  <c r="AE15"/>
  <c r="AE17"/>
  <c r="AF18"/>
  <c r="AE20"/>
  <c r="AF23"/>
  <c r="AG23" s="1"/>
  <c r="AC23" i="17"/>
  <c r="AC13"/>
  <c r="AE18"/>
  <c r="Y20"/>
  <c r="Y21"/>
  <c r="AF24"/>
  <c r="Y18"/>
  <c r="AE24"/>
  <c r="U6"/>
  <c r="V12"/>
  <c r="U16"/>
  <c r="V18"/>
  <c r="V23"/>
  <c r="U18"/>
  <c r="U20"/>
  <c r="U8"/>
  <c r="U13"/>
  <c r="U17"/>
  <c r="V19"/>
  <c r="V20"/>
  <c r="R22"/>
  <c r="N26"/>
  <c r="R23"/>
  <c r="AK23" s="1"/>
  <c r="K26"/>
  <c r="N24"/>
  <c r="R24"/>
  <c r="AK24" s="1"/>
  <c r="R26"/>
  <c r="N10"/>
  <c r="R16"/>
  <c r="AK16" s="1"/>
  <c r="K24"/>
  <c r="R29"/>
  <c r="AD7" i="18"/>
  <c r="AC11"/>
  <c r="AC17"/>
  <c r="AC27"/>
  <c r="AF17"/>
  <c r="AF8"/>
  <c r="U25"/>
  <c r="AF24"/>
  <c r="AB28"/>
  <c r="AC9"/>
  <c r="AC14"/>
  <c r="AC15"/>
  <c r="AD12"/>
  <c r="AF14"/>
  <c r="AC21"/>
  <c r="AC16"/>
  <c r="AF25"/>
  <c r="AE27"/>
  <c r="Y25"/>
  <c r="AE24"/>
  <c r="AG24" s="1"/>
  <c r="Y22"/>
  <c r="Y20"/>
  <c r="AF20"/>
  <c r="AE17"/>
  <c r="Y19"/>
  <c r="AE13"/>
  <c r="AF13"/>
  <c r="Y9"/>
  <c r="AF9"/>
  <c r="AE8"/>
  <c r="AG8" s="1"/>
  <c r="AC24"/>
  <c r="AC19"/>
  <c r="AE11"/>
  <c r="AE25"/>
  <c r="AC10"/>
  <c r="AC13"/>
  <c r="AF22"/>
  <c r="AH25"/>
  <c r="AD24"/>
  <c r="AH24" s="1"/>
  <c r="AC23"/>
  <c r="AC25"/>
  <c r="AA28"/>
  <c r="AC8"/>
  <c r="AD9"/>
  <c r="AC12"/>
  <c r="AD15"/>
  <c r="Y10"/>
  <c r="AF18"/>
  <c r="Z7"/>
  <c r="AE9"/>
  <c r="AF10"/>
  <c r="Y11"/>
  <c r="Y12"/>
  <c r="Y27"/>
  <c r="Y24"/>
  <c r="Y15"/>
  <c r="AE6"/>
  <c r="AF7"/>
  <c r="Z8"/>
  <c r="Z9"/>
  <c r="AE10"/>
  <c r="AF11"/>
  <c r="AF12"/>
  <c r="AG12" s="1"/>
  <c r="Y13"/>
  <c r="Y17"/>
  <c r="AF27"/>
  <c r="AE19"/>
  <c r="AD28" i="17"/>
  <c r="AH28" s="1"/>
  <c r="AC28"/>
  <c r="AD24"/>
  <c r="AD29"/>
  <c r="AF27"/>
  <c r="AD27"/>
  <c r="AE28"/>
  <c r="AD26"/>
  <c r="AC25"/>
  <c r="AC22"/>
  <c r="AC19"/>
  <c r="AF21"/>
  <c r="AC21"/>
  <c r="AF18"/>
  <c r="AC18"/>
  <c r="AC15"/>
  <c r="AC16"/>
  <c r="AC11"/>
  <c r="AE12"/>
  <c r="AD12"/>
  <c r="AC7"/>
  <c r="AA30"/>
  <c r="AB30"/>
  <c r="AD9"/>
  <c r="Y25"/>
  <c r="AF25"/>
  <c r="Y28"/>
  <c r="Z24"/>
  <c r="AE21"/>
  <c r="Y23"/>
  <c r="Z22"/>
  <c r="Z19"/>
  <c r="Y19"/>
  <c r="Y16"/>
  <c r="AF15"/>
  <c r="Z18"/>
  <c r="AE15"/>
  <c r="Z11"/>
  <c r="AE11"/>
  <c r="Z12"/>
  <c r="AH12" s="1"/>
  <c r="Y12"/>
  <c r="X30"/>
  <c r="W30"/>
  <c r="U27"/>
  <c r="U24"/>
  <c r="U26"/>
  <c r="U21"/>
  <c r="V21"/>
  <c r="AH21" s="1"/>
  <c r="U19"/>
  <c r="V17"/>
  <c r="V16"/>
  <c r="U12"/>
  <c r="V10"/>
  <c r="U11"/>
  <c r="V25"/>
  <c r="T30"/>
  <c r="V24"/>
  <c r="U25"/>
  <c r="AC8"/>
  <c r="AF10"/>
  <c r="AD10"/>
  <c r="AC14"/>
  <c r="AF16"/>
  <c r="AD16"/>
  <c r="AD18"/>
  <c r="AD19"/>
  <c r="AE23"/>
  <c r="AG23" s="1"/>
  <c r="AJ23" s="1"/>
  <c r="AC27"/>
  <c r="AE10"/>
  <c r="AF11"/>
  <c r="AD11"/>
  <c r="AE16"/>
  <c r="AF17"/>
  <c r="AD17"/>
  <c r="AF19"/>
  <c r="AF20"/>
  <c r="AG20" s="1"/>
  <c r="AD20"/>
  <c r="AE22"/>
  <c r="AF29"/>
  <c r="AC6"/>
  <c r="AC12"/>
  <c r="AE19"/>
  <c r="AF28"/>
  <c r="AC26"/>
  <c r="AF26"/>
  <c r="Z26"/>
  <c r="AE17"/>
  <c r="AE29"/>
  <c r="AF22"/>
  <c r="Z23"/>
  <c r="Z25"/>
  <c r="Z29"/>
  <c r="AF7"/>
  <c r="Y8"/>
  <c r="Z10"/>
  <c r="Y11"/>
  <c r="AF13"/>
  <c r="Y14"/>
  <c r="Z16"/>
  <c r="Y17"/>
  <c r="Z20"/>
  <c r="Y26"/>
  <c r="Y7"/>
  <c r="Y13"/>
  <c r="AF8"/>
  <c r="Y9"/>
  <c r="AF14"/>
  <c r="Y15"/>
  <c r="AH22"/>
  <c r="K15"/>
  <c r="K12"/>
  <c r="N17"/>
  <c r="R19"/>
  <c r="AK19" s="1"/>
  <c r="N11"/>
  <c r="R17"/>
  <c r="AK17" s="1"/>
  <c r="N14" i="30"/>
  <c r="R27"/>
  <c r="AL27" s="1"/>
  <c r="R14"/>
  <c r="AL14" s="1"/>
  <c r="N27"/>
  <c r="R26"/>
  <c r="K32"/>
  <c r="R31"/>
  <c r="AL31" s="1"/>
  <c r="R22"/>
  <c r="AL22" s="1"/>
  <c r="N31"/>
  <c r="AC17" i="23"/>
  <c r="AC19"/>
  <c r="Y22"/>
  <c r="Y19"/>
  <c r="AE21"/>
  <c r="Z23"/>
  <c r="U25"/>
  <c r="N31"/>
  <c r="K15"/>
  <c r="R30"/>
  <c r="AK30" s="1"/>
  <c r="K29"/>
  <c r="N30"/>
  <c r="K25"/>
  <c r="R31"/>
  <c r="AK31" s="1"/>
  <c r="R27"/>
  <c r="AK27" s="1"/>
  <c r="N24"/>
  <c r="AD27"/>
  <c r="AC28"/>
  <c r="AD26"/>
  <c r="AD25"/>
  <c r="AC22"/>
  <c r="AC21"/>
  <c r="AD20"/>
  <c r="AB32"/>
  <c r="AA32"/>
  <c r="AF27"/>
  <c r="Y25"/>
  <c r="AE31"/>
  <c r="Y30"/>
  <c r="Y16"/>
  <c r="Y14"/>
  <c r="AF14"/>
  <c r="Y15"/>
  <c r="AF15"/>
  <c r="Y18"/>
  <c r="Y11"/>
  <c r="Z10"/>
  <c r="AF12"/>
  <c r="Z12"/>
  <c r="Y9"/>
  <c r="AF9"/>
  <c r="AF26"/>
  <c r="Y28"/>
  <c r="V26"/>
  <c r="U20"/>
  <c r="T32"/>
  <c r="AC9"/>
  <c r="AC10"/>
  <c r="AD18"/>
  <c r="AE22"/>
  <c r="AC15"/>
  <c r="AD16"/>
  <c r="AF18"/>
  <c r="AE28"/>
  <c r="AD30"/>
  <c r="AF30"/>
  <c r="AE26"/>
  <c r="Y7"/>
  <c r="AE9"/>
  <c r="AF11"/>
  <c r="AE15"/>
  <c r="AF16"/>
  <c r="AE17"/>
  <c r="Y21"/>
  <c r="AF7"/>
  <c r="AE11"/>
  <c r="AF22"/>
  <c r="AF25"/>
  <c r="U6"/>
  <c r="AC6"/>
  <c r="Y8"/>
  <c r="V9"/>
  <c r="AD9"/>
  <c r="Z17"/>
  <c r="AD23"/>
  <c r="AD24"/>
  <c r="Z31"/>
  <c r="Y6"/>
  <c r="U8"/>
  <c r="AC8"/>
  <c r="AE10"/>
  <c r="U11"/>
  <c r="AD11"/>
  <c r="K14"/>
  <c r="K16"/>
  <c r="Z16"/>
  <c r="AF17"/>
  <c r="Y17"/>
  <c r="Z18"/>
  <c r="AF19"/>
  <c r="AG19" s="1"/>
  <c r="Z20"/>
  <c r="AF21"/>
  <c r="U22"/>
  <c r="AD22"/>
  <c r="AE23"/>
  <c r="AC23"/>
  <c r="AE24"/>
  <c r="AC24"/>
  <c r="Z25"/>
  <c r="U28"/>
  <c r="AD28"/>
  <c r="AD29"/>
  <c r="Z30"/>
  <c r="AF31"/>
  <c r="Y31"/>
  <c r="N25"/>
  <c r="Z9"/>
  <c r="AD10"/>
  <c r="R15"/>
  <c r="AK15" s="1"/>
  <c r="V15"/>
  <c r="Z15"/>
  <c r="AD15"/>
  <c r="Z19"/>
  <c r="Z21"/>
  <c r="AF29"/>
  <c r="U7"/>
  <c r="AC7"/>
  <c r="AF8"/>
  <c r="U9"/>
  <c r="AF10"/>
  <c r="Y10"/>
  <c r="Z11"/>
  <c r="V12"/>
  <c r="AD12"/>
  <c r="U13"/>
  <c r="AC13"/>
  <c r="U14"/>
  <c r="AC14"/>
  <c r="N15"/>
  <c r="U15"/>
  <c r="AE16"/>
  <c r="AC16"/>
  <c r="U17"/>
  <c r="AD17"/>
  <c r="AE18"/>
  <c r="AC18"/>
  <c r="U19"/>
  <c r="AD19"/>
  <c r="AE20"/>
  <c r="AG20" s="1"/>
  <c r="AC20"/>
  <c r="U21"/>
  <c r="AD21"/>
  <c r="K22"/>
  <c r="Z22"/>
  <c r="AF23"/>
  <c r="Y23"/>
  <c r="AF24"/>
  <c r="Y24"/>
  <c r="AE25"/>
  <c r="AC25"/>
  <c r="AE30"/>
  <c r="AC30"/>
  <c r="U31"/>
  <c r="AD31"/>
  <c r="AC7" i="30"/>
  <c r="AD9"/>
  <c r="Y10"/>
  <c r="Y24"/>
  <c r="AF7"/>
  <c r="Y14"/>
  <c r="Y7"/>
  <c r="AF10"/>
  <c r="AF16"/>
  <c r="AF20"/>
  <c r="R30"/>
  <c r="AL30" s="1"/>
  <c r="R23"/>
  <c r="AL23" s="1"/>
  <c r="K27"/>
  <c r="K31"/>
  <c r="N26"/>
  <c r="N30"/>
  <c r="R28"/>
  <c r="AL28" s="1"/>
  <c r="R24"/>
  <c r="K30"/>
  <c r="N33"/>
  <c r="R33"/>
  <c r="AL33" s="1"/>
  <c r="K24"/>
  <c r="K29"/>
  <c r="AB34"/>
  <c r="AA34"/>
  <c r="AF33"/>
  <c r="AC32"/>
  <c r="AC23"/>
  <c r="AC22"/>
  <c r="AC19"/>
  <c r="AC18"/>
  <c r="AC15"/>
  <c r="AC14"/>
  <c r="AD14"/>
  <c r="AC10"/>
  <c r="AC13"/>
  <c r="AD7"/>
  <c r="AD8"/>
  <c r="AC8"/>
  <c r="Z29"/>
  <c r="Z28"/>
  <c r="Y33"/>
  <c r="AF32"/>
  <c r="AF24"/>
  <c r="AF23"/>
  <c r="Y20"/>
  <c r="AF19"/>
  <c r="AE14"/>
  <c r="AG14" s="1"/>
  <c r="AK14" s="1"/>
  <c r="Y16"/>
  <c r="Y6"/>
  <c r="X34"/>
  <c r="Z6"/>
  <c r="Y8"/>
  <c r="Z27"/>
  <c r="U33"/>
  <c r="U24"/>
  <c r="U20"/>
  <c r="U16"/>
  <c r="U14"/>
  <c r="V14"/>
  <c r="U13"/>
  <c r="U6"/>
  <c r="AF28" i="31"/>
  <c r="Y24"/>
  <c r="AD30"/>
  <c r="AC24"/>
  <c r="AC23"/>
  <c r="AC25"/>
  <c r="AD19"/>
  <c r="AD21"/>
  <c r="AD12"/>
  <c r="Z20" i="32"/>
  <c r="AE30" i="30"/>
  <c r="AD6"/>
  <c r="AC11"/>
  <c r="AD12"/>
  <c r="AD13"/>
  <c r="AC16"/>
  <c r="AC20"/>
  <c r="AC24"/>
  <c r="AF29"/>
  <c r="AD28"/>
  <c r="AE6"/>
  <c r="AF27"/>
  <c r="AE29"/>
  <c r="AD15"/>
  <c r="AC33"/>
  <c r="AF6"/>
  <c r="AC6"/>
  <c r="AC9"/>
  <c r="AC17"/>
  <c r="AC21"/>
  <c r="AC25"/>
  <c r="AD27"/>
  <c r="Z7"/>
  <c r="Z9"/>
  <c r="Y11"/>
  <c r="Z12"/>
  <c r="Z13"/>
  <c r="Z15"/>
  <c r="Y17"/>
  <c r="Y21"/>
  <c r="Y25"/>
  <c r="AE7"/>
  <c r="AF8"/>
  <c r="Z8"/>
  <c r="AF11"/>
  <c r="AF12"/>
  <c r="Z14"/>
  <c r="AF17"/>
  <c r="Y18"/>
  <c r="AF21"/>
  <c r="Y22"/>
  <c r="AF25"/>
  <c r="AE8"/>
  <c r="AF9"/>
  <c r="Y9"/>
  <c r="AE12"/>
  <c r="AE13"/>
  <c r="AG13" s="1"/>
  <c r="AK13" s="1"/>
  <c r="AF15"/>
  <c r="Y15"/>
  <c r="AF18"/>
  <c r="Y19"/>
  <c r="AF22"/>
  <c r="Y23"/>
  <c r="Y32"/>
  <c r="V8"/>
  <c r="U10"/>
  <c r="U17"/>
  <c r="U21"/>
  <c r="V7"/>
  <c r="U8"/>
  <c r="U11"/>
  <c r="V15"/>
  <c r="U18"/>
  <c r="U22"/>
  <c r="V29"/>
  <c r="U25"/>
  <c r="V6"/>
  <c r="U7"/>
  <c r="V9"/>
  <c r="V13"/>
  <c r="U19"/>
  <c r="U23"/>
  <c r="U26"/>
  <c r="U32"/>
  <c r="V28"/>
  <c r="N11"/>
  <c r="K34" i="31"/>
  <c r="K7"/>
  <c r="N28"/>
  <c r="K31"/>
  <c r="K14"/>
  <c r="K6"/>
  <c r="N33"/>
  <c r="N32"/>
  <c r="N29"/>
  <c r="K11"/>
  <c r="K30"/>
  <c r="K27"/>
  <c r="K15"/>
  <c r="N34"/>
  <c r="K28"/>
  <c r="K12"/>
  <c r="K8"/>
  <c r="N31"/>
  <c r="K17"/>
  <c r="K13"/>
  <c r="AF33"/>
  <c r="U29"/>
  <c r="Y10"/>
  <c r="AF15"/>
  <c r="Z17"/>
  <c r="Y28"/>
  <c r="AD10"/>
  <c r="AD32"/>
  <c r="AC15"/>
  <c r="AC35"/>
  <c r="AC8"/>
  <c r="AC12"/>
  <c r="AC33"/>
  <c r="AF21"/>
  <c r="Y12"/>
  <c r="Z10"/>
  <c r="AE32"/>
  <c r="AC34"/>
  <c r="AC28"/>
  <c r="AD31"/>
  <c r="AC29"/>
  <c r="AC22"/>
  <c r="AD25"/>
  <c r="AC19"/>
  <c r="AC21"/>
  <c r="AD20"/>
  <c r="AC20"/>
  <c r="AC18"/>
  <c r="AC17"/>
  <c r="AC16"/>
  <c r="AC14"/>
  <c r="AC11"/>
  <c r="AD11"/>
  <c r="AE10"/>
  <c r="AC13"/>
  <c r="AC10"/>
  <c r="AC6"/>
  <c r="AB36"/>
  <c r="AC26"/>
  <c r="AF10"/>
  <c r="Z12"/>
  <c r="Y11"/>
  <c r="AF32"/>
  <c r="AF11"/>
  <c r="Y18"/>
  <c r="AF25"/>
  <c r="AE12"/>
  <c r="AF18"/>
  <c r="Y20"/>
  <c r="Y25"/>
  <c r="Y29"/>
  <c r="U7"/>
  <c r="Y17"/>
  <c r="Y23"/>
  <c r="AE24"/>
  <c r="Z35"/>
  <c r="AE35"/>
  <c r="AE34"/>
  <c r="Y34"/>
  <c r="Z32"/>
  <c r="Y32"/>
  <c r="Z34"/>
  <c r="Z31"/>
  <c r="Z24"/>
  <c r="Y21"/>
  <c r="Y22"/>
  <c r="AE17"/>
  <c r="AF19"/>
  <c r="Y19"/>
  <c r="AF17"/>
  <c r="AF16"/>
  <c r="Y16"/>
  <c r="Z18"/>
  <c r="Z11"/>
  <c r="Z9"/>
  <c r="AF8"/>
  <c r="Y8"/>
  <c r="AF31"/>
  <c r="Z30"/>
  <c r="AE30"/>
  <c r="Z29"/>
  <c r="V35"/>
  <c r="U22"/>
  <c r="U18"/>
  <c r="V10"/>
  <c r="U6"/>
  <c r="U35"/>
  <c r="U32"/>
  <c r="V32"/>
  <c r="U33"/>
  <c r="V25"/>
  <c r="U25"/>
  <c r="V21"/>
  <c r="U21"/>
  <c r="U17"/>
  <c r="V17"/>
  <c r="V15"/>
  <c r="U10"/>
  <c r="U11"/>
  <c r="N24"/>
  <c r="R27"/>
  <c r="AK27" s="1"/>
  <c r="R23"/>
  <c r="AK23" s="1"/>
  <c r="R32"/>
  <c r="AK32" s="1"/>
  <c r="R19"/>
  <c r="AK19" s="1"/>
  <c r="AF9"/>
  <c r="AD9"/>
  <c r="AD17"/>
  <c r="AD18"/>
  <c r="AE21"/>
  <c r="AF22"/>
  <c r="AD23"/>
  <c r="AE25"/>
  <c r="AC27"/>
  <c r="AE29"/>
  <c r="AD33"/>
  <c r="AD16"/>
  <c r="AD22"/>
  <c r="AD29"/>
  <c r="AF34"/>
  <c r="AD34"/>
  <c r="AD35"/>
  <c r="AE31"/>
  <c r="AA36"/>
  <c r="AC7"/>
  <c r="AE18"/>
  <c r="AF27"/>
  <c r="AF35"/>
  <c r="Y6"/>
  <c r="Y13"/>
  <c r="Z16"/>
  <c r="Z19"/>
  <c r="Z21"/>
  <c r="Z22"/>
  <c r="Y7"/>
  <c r="AE9"/>
  <c r="AE11"/>
  <c r="AF13"/>
  <c r="Y14"/>
  <c r="AE16"/>
  <c r="AE19"/>
  <c r="AF20"/>
  <c r="Z20"/>
  <c r="AF23"/>
  <c r="Z23"/>
  <c r="Z25"/>
  <c r="AE26"/>
  <c r="AF7"/>
  <c r="AF14"/>
  <c r="Z15"/>
  <c r="AE20"/>
  <c r="AE22"/>
  <c r="AE23"/>
  <c r="AF24"/>
  <c r="U8"/>
  <c r="U13"/>
  <c r="V16"/>
  <c r="V20"/>
  <c r="V24"/>
  <c r="V34"/>
  <c r="T36"/>
  <c r="U12"/>
  <c r="U14"/>
  <c r="U16"/>
  <c r="V19"/>
  <c r="U20"/>
  <c r="V23"/>
  <c r="U24"/>
  <c r="U26"/>
  <c r="V27"/>
  <c r="U34"/>
  <c r="V31"/>
  <c r="AF30"/>
  <c r="V26"/>
  <c r="U28"/>
  <c r="V11"/>
  <c r="V12"/>
  <c r="V18"/>
  <c r="U19"/>
  <c r="V22"/>
  <c r="U23"/>
  <c r="V33"/>
  <c r="V30"/>
  <c r="R24"/>
  <c r="AK24" s="1"/>
  <c r="R34"/>
  <c r="R30"/>
  <c r="AK30" s="1"/>
  <c r="R26"/>
  <c r="AK26" s="1"/>
  <c r="R22"/>
  <c r="AK22" s="1"/>
  <c r="R28"/>
  <c r="R20"/>
  <c r="AK20" s="1"/>
  <c r="R29"/>
  <c r="AK29" s="1"/>
  <c r="R25"/>
  <c r="R21"/>
  <c r="AK21" s="1"/>
  <c r="R17"/>
  <c r="AK17" s="1"/>
  <c r="V23" i="32"/>
  <c r="Y13"/>
  <c r="AF14"/>
  <c r="AE21"/>
  <c r="Y23"/>
  <c r="AF13"/>
  <c r="AD16"/>
  <c r="AD37"/>
  <c r="AC34"/>
  <c r="AD28"/>
  <c r="AD23"/>
  <c r="AF19"/>
  <c r="AC21"/>
  <c r="AD15"/>
  <c r="AA38"/>
  <c r="AB38"/>
  <c r="AF37"/>
  <c r="Z26"/>
  <c r="Y21"/>
  <c r="Y22"/>
  <c r="AF22"/>
  <c r="Y20"/>
  <c r="AE19"/>
  <c r="Y18"/>
  <c r="AE11"/>
  <c r="Y12"/>
  <c r="AF28"/>
  <c r="V15"/>
  <c r="Y26" i="31"/>
  <c r="Z26"/>
  <c r="Y27"/>
  <c r="AE33"/>
  <c r="AG33" s="1"/>
  <c r="AF26"/>
  <c r="R16"/>
  <c r="AK16" s="1"/>
  <c r="N18"/>
  <c r="R10"/>
  <c r="AK10" s="1"/>
  <c r="N12"/>
  <c r="R28" i="32"/>
  <c r="R25"/>
  <c r="R32"/>
  <c r="AK32" s="1"/>
  <c r="R37"/>
  <c r="R36"/>
  <c r="AK36" s="1"/>
  <c r="R33"/>
  <c r="AK33" s="1"/>
  <c r="R34"/>
  <c r="R30"/>
  <c r="AK30" s="1"/>
  <c r="R26"/>
  <c r="AK26" s="1"/>
  <c r="R24"/>
  <c r="AK24" s="1"/>
  <c r="R29"/>
  <c r="AK29" s="1"/>
  <c r="R35"/>
  <c r="AK35" s="1"/>
  <c r="R31"/>
  <c r="AK31" s="1"/>
  <c r="R27"/>
  <c r="AK27" s="1"/>
  <c r="K29"/>
  <c r="N31"/>
  <c r="K37"/>
  <c r="N27"/>
  <c r="N35"/>
  <c r="K24"/>
  <c r="K32"/>
  <c r="N26"/>
  <c r="N30"/>
  <c r="N34"/>
  <c r="K25"/>
  <c r="K35"/>
  <c r="N25"/>
  <c r="N29"/>
  <c r="AC10"/>
  <c r="AD17"/>
  <c r="AF20"/>
  <c r="AC20"/>
  <c r="Z10"/>
  <c r="Z17"/>
  <c r="Z29"/>
  <c r="AF9"/>
  <c r="AF17"/>
  <c r="AF11"/>
  <c r="AE16"/>
  <c r="Y17"/>
  <c r="Z28"/>
  <c r="Y8"/>
  <c r="AF8"/>
  <c r="V29"/>
  <c r="V28"/>
  <c r="U25"/>
  <c r="U17"/>
  <c r="S38"/>
  <c r="AC35"/>
  <c r="AF34"/>
  <c r="AD26"/>
  <c r="AF29"/>
  <c r="Z27"/>
  <c r="AF27"/>
  <c r="AE36"/>
  <c r="T38"/>
  <c r="U30"/>
  <c r="AF26"/>
  <c r="V27"/>
  <c r="AE29"/>
  <c r="AG29" s="1"/>
  <c r="AE27"/>
  <c r="AD29"/>
  <c r="AE28"/>
  <c r="AE26"/>
  <c r="AC29"/>
  <c r="Y29"/>
  <c r="U29"/>
  <c r="AC28"/>
  <c r="Y28"/>
  <c r="U28"/>
  <c r="AC27"/>
  <c r="Y27"/>
  <c r="U27"/>
  <c r="AC26"/>
  <c r="Y26"/>
  <c r="U26"/>
  <c r="K11" i="17"/>
  <c r="N19"/>
  <c r="R12"/>
  <c r="AK12" s="1"/>
  <c r="N20"/>
  <c r="K6"/>
  <c r="K7"/>
  <c r="K8"/>
  <c r="R10"/>
  <c r="AK10" s="1"/>
  <c r="R11"/>
  <c r="AK11" s="1"/>
  <c r="R21"/>
  <c r="AK21" s="1"/>
  <c r="N25"/>
  <c r="K12" i="23"/>
  <c r="K23"/>
  <c r="N7"/>
  <c r="R9"/>
  <c r="AK9" s="1"/>
  <c r="N17"/>
  <c r="N18"/>
  <c r="N19"/>
  <c r="N10"/>
  <c r="K18"/>
  <c r="K19"/>
  <c r="N20"/>
  <c r="K10"/>
  <c r="N21"/>
  <c r="N22"/>
  <c r="N23"/>
  <c r="K10" i="30"/>
  <c r="R6"/>
  <c r="AL6" s="1"/>
  <c r="K9"/>
  <c r="N15"/>
  <c r="U32" i="32"/>
  <c r="AC32"/>
  <c r="AC33"/>
  <c r="X36" i="31"/>
  <c r="AC31"/>
  <c r="Y31"/>
  <c r="U31"/>
  <c r="AC30"/>
  <c r="Y30"/>
  <c r="U30"/>
  <c r="N29" i="17"/>
  <c r="N22"/>
  <c r="K25" i="30"/>
  <c r="N22" i="31"/>
  <c r="V29"/>
  <c r="R11"/>
  <c r="AK11" s="1"/>
  <c r="N19"/>
  <c r="N23"/>
  <c r="N17"/>
  <c r="N21"/>
  <c r="N35"/>
  <c r="N10"/>
  <c r="N11"/>
  <c r="N20"/>
  <c r="N25"/>
  <c r="R35"/>
  <c r="AK35" s="1"/>
  <c r="U8" i="32"/>
  <c r="AC8"/>
  <c r="U12"/>
  <c r="AC13"/>
  <c r="Y16"/>
  <c r="AD25"/>
  <c r="Y32"/>
  <c r="Y35"/>
  <c r="Y36"/>
  <c r="U6"/>
  <c r="AC6"/>
  <c r="AE10"/>
  <c r="AF16"/>
  <c r="Z16"/>
  <c r="AF18"/>
  <c r="AC18"/>
  <c r="AF21"/>
  <c r="AG21" s="1"/>
  <c r="AE23"/>
  <c r="AE24"/>
  <c r="AE25"/>
  <c r="AC25"/>
  <c r="AF31"/>
  <c r="V33"/>
  <c r="Y34"/>
  <c r="AF36"/>
  <c r="Z36"/>
  <c r="AE18"/>
  <c r="Y6"/>
  <c r="AD10"/>
  <c r="U13"/>
  <c r="Y15"/>
  <c r="AC19"/>
  <c r="Z21"/>
  <c r="AC23"/>
  <c r="Y24"/>
  <c r="AF10"/>
  <c r="AG10" s="1"/>
  <c r="Y10"/>
  <c r="Y11"/>
  <c r="V16"/>
  <c r="AC16"/>
  <c r="AE17"/>
  <c r="AC17"/>
  <c r="AE20"/>
  <c r="AD20"/>
  <c r="U21"/>
  <c r="AD21"/>
  <c r="AE22"/>
  <c r="AC22"/>
  <c r="AF23"/>
  <c r="Z23"/>
  <c r="AF24"/>
  <c r="AF25"/>
  <c r="AG25" s="1"/>
  <c r="Y25"/>
  <c r="AE30"/>
  <c r="Y30"/>
  <c r="AC30"/>
  <c r="AF32"/>
  <c r="AD33"/>
  <c r="AE34"/>
  <c r="AF35"/>
  <c r="V36"/>
  <c r="AC36"/>
  <c r="AE37"/>
  <c r="AC37"/>
  <c r="Y7"/>
  <c r="U9"/>
  <c r="AC9"/>
  <c r="U14"/>
  <c r="AC14"/>
  <c r="AF15"/>
  <c r="U16"/>
  <c r="V19"/>
  <c r="Z19"/>
  <c r="AD19"/>
  <c r="U20"/>
  <c r="R22"/>
  <c r="AK22" s="1"/>
  <c r="V22"/>
  <c r="Z22"/>
  <c r="AD22"/>
  <c r="U23"/>
  <c r="V24"/>
  <c r="Z24"/>
  <c r="AD24"/>
  <c r="U31"/>
  <c r="AC31"/>
  <c r="AE33"/>
  <c r="Z33"/>
  <c r="V35"/>
  <c r="AD35"/>
  <c r="U36"/>
  <c r="AF7"/>
  <c r="V11"/>
  <c r="Z11"/>
  <c r="AD11"/>
  <c r="V18"/>
  <c r="Z18"/>
  <c r="AD18"/>
  <c r="U19"/>
  <c r="U22"/>
  <c r="U24"/>
  <c r="V34"/>
  <c r="Z34"/>
  <c r="AD34"/>
  <c r="U35"/>
  <c r="U7"/>
  <c r="AC7"/>
  <c r="Z9"/>
  <c r="V10"/>
  <c r="U11"/>
  <c r="AE12"/>
  <c r="Z12"/>
  <c r="AC12"/>
  <c r="Y14"/>
  <c r="V17"/>
  <c r="U18"/>
  <c r="V21"/>
  <c r="V25"/>
  <c r="V30"/>
  <c r="Y31"/>
  <c r="U33"/>
  <c r="U34"/>
  <c r="V37"/>
  <c r="R18"/>
  <c r="AK18" s="1"/>
  <c r="N21"/>
  <c r="K15"/>
  <c r="N10"/>
  <c r="R21"/>
  <c r="AK21" s="1"/>
  <c r="N17"/>
  <c r="N11"/>
  <c r="K12"/>
  <c r="R17"/>
  <c r="AK17" s="1"/>
  <c r="N20"/>
  <c r="K11"/>
  <c r="R12"/>
  <c r="AK12" s="1"/>
  <c r="K13"/>
  <c r="N18"/>
  <c r="R19"/>
  <c r="AK19" s="1"/>
  <c r="N22"/>
  <c r="R23"/>
  <c r="AK23" s="1"/>
  <c r="K6"/>
  <c r="K7"/>
  <c r="K8"/>
  <c r="R10"/>
  <c r="AK10" s="1"/>
  <c r="R11"/>
  <c r="AK11" s="1"/>
  <c r="R16"/>
  <c r="AK16" s="1"/>
  <c r="R20"/>
  <c r="AK20" s="1"/>
  <c r="N23"/>
  <c r="AE9"/>
  <c r="AE15"/>
  <c r="AE31"/>
  <c r="AE6"/>
  <c r="AE7"/>
  <c r="V9"/>
  <c r="AD9"/>
  <c r="AE14"/>
  <c r="R15"/>
  <c r="AK15" s="1"/>
  <c r="Z15"/>
  <c r="V31"/>
  <c r="Z31"/>
  <c r="AD31"/>
  <c r="AE32"/>
  <c r="AF33"/>
  <c r="R6"/>
  <c r="AK6" s="1"/>
  <c r="V6"/>
  <c r="Z6"/>
  <c r="AD6"/>
  <c r="R7"/>
  <c r="AK7" s="1"/>
  <c r="V7"/>
  <c r="Z7"/>
  <c r="AD7"/>
  <c r="R8"/>
  <c r="V8"/>
  <c r="Z8"/>
  <c r="AD8"/>
  <c r="Y9"/>
  <c r="V13"/>
  <c r="Z13"/>
  <c r="AD13"/>
  <c r="R14"/>
  <c r="AK14" s="1"/>
  <c r="V14"/>
  <c r="Z14"/>
  <c r="AD14"/>
  <c r="N15"/>
  <c r="U15"/>
  <c r="AC15"/>
  <c r="K17"/>
  <c r="V32"/>
  <c r="Z32"/>
  <c r="AD32"/>
  <c r="AF6"/>
  <c r="K14"/>
  <c r="AE8"/>
  <c r="R9"/>
  <c r="AF12"/>
  <c r="AE13"/>
  <c r="N7"/>
  <c r="AF6" i="31"/>
  <c r="S36"/>
  <c r="AE7"/>
  <c r="V9"/>
  <c r="AF12"/>
  <c r="AE14"/>
  <c r="R15"/>
  <c r="AK15" s="1"/>
  <c r="AD15"/>
  <c r="AD27"/>
  <c r="AF29"/>
  <c r="R6"/>
  <c r="V6"/>
  <c r="Z6"/>
  <c r="AD6"/>
  <c r="R7"/>
  <c r="V7"/>
  <c r="Z7"/>
  <c r="AD7"/>
  <c r="R8"/>
  <c r="AK8" s="1"/>
  <c r="V8"/>
  <c r="Z8"/>
  <c r="AD8"/>
  <c r="U9"/>
  <c r="Y9"/>
  <c r="AC9"/>
  <c r="V13"/>
  <c r="Z13"/>
  <c r="AD13"/>
  <c r="R14"/>
  <c r="AK14" s="1"/>
  <c r="V14"/>
  <c r="Z14"/>
  <c r="AD14"/>
  <c r="N15"/>
  <c r="U15"/>
  <c r="Y15"/>
  <c r="U27"/>
  <c r="V28"/>
  <c r="Z28"/>
  <c r="AD28"/>
  <c r="AE15"/>
  <c r="AE6"/>
  <c r="AE8"/>
  <c r="R9"/>
  <c r="AK9" s="1"/>
  <c r="AE13"/>
  <c r="AE28"/>
  <c r="AG28" s="1"/>
  <c r="N7"/>
  <c r="AF28" i="30"/>
  <c r="AG28" s="1"/>
  <c r="AC29"/>
  <c r="Y29"/>
  <c r="U29"/>
  <c r="AC28"/>
  <c r="U28"/>
  <c r="Y28"/>
  <c r="AF30"/>
  <c r="V27"/>
  <c r="R7"/>
  <c r="AL7" s="1"/>
  <c r="K7"/>
  <c r="N8"/>
  <c r="N9"/>
  <c r="AD30"/>
  <c r="V30"/>
  <c r="N6"/>
  <c r="N7"/>
  <c r="K14"/>
  <c r="K15"/>
  <c r="K16"/>
  <c r="K18"/>
  <c r="K19"/>
  <c r="K20"/>
  <c r="K21"/>
  <c r="K22"/>
  <c r="K23"/>
  <c r="AC27" i="23"/>
  <c r="U27"/>
  <c r="AC26"/>
  <c r="U26"/>
  <c r="K20"/>
  <c r="K21"/>
  <c r="U29"/>
  <c r="N11"/>
  <c r="AC30" i="30"/>
  <c r="Y30"/>
  <c r="U30"/>
  <c r="AC27"/>
  <c r="U27"/>
  <c r="U31"/>
  <c r="AF31"/>
  <c r="R13"/>
  <c r="AL13" s="1"/>
  <c r="Y31"/>
  <c r="Z31"/>
  <c r="AE10"/>
  <c r="V12"/>
  <c r="AE17"/>
  <c r="AE18"/>
  <c r="AE20"/>
  <c r="AE22"/>
  <c r="AE24"/>
  <c r="AE26"/>
  <c r="AE32"/>
  <c r="AE33"/>
  <c r="T34"/>
  <c r="AE9"/>
  <c r="R10"/>
  <c r="AL10" s="1"/>
  <c r="V10"/>
  <c r="Z10"/>
  <c r="AD10"/>
  <c r="R11"/>
  <c r="AL11" s="1"/>
  <c r="V11"/>
  <c r="Z11"/>
  <c r="AD11"/>
  <c r="N12"/>
  <c r="U12"/>
  <c r="Y12"/>
  <c r="AC12"/>
  <c r="AE15"/>
  <c r="V16"/>
  <c r="Z16"/>
  <c r="AD16"/>
  <c r="R17"/>
  <c r="AL17" s="1"/>
  <c r="V17"/>
  <c r="Z17"/>
  <c r="AD17"/>
  <c r="R18"/>
  <c r="V18"/>
  <c r="Z18"/>
  <c r="AD18"/>
  <c r="R19"/>
  <c r="AL19" s="1"/>
  <c r="V19"/>
  <c r="Z19"/>
  <c r="AD19"/>
  <c r="R20"/>
  <c r="V20"/>
  <c r="Z20"/>
  <c r="AD20"/>
  <c r="R21"/>
  <c r="AL21" s="1"/>
  <c r="V21"/>
  <c r="Z21"/>
  <c r="AD21"/>
  <c r="V22"/>
  <c r="Z22"/>
  <c r="AD22"/>
  <c r="V23"/>
  <c r="Z23"/>
  <c r="AD23"/>
  <c r="V24"/>
  <c r="Z24"/>
  <c r="AD24"/>
  <c r="V25"/>
  <c r="Z25"/>
  <c r="AD25"/>
  <c r="V26"/>
  <c r="AD26"/>
  <c r="V31"/>
  <c r="AD31"/>
  <c r="V32"/>
  <c r="Z32"/>
  <c r="AD32"/>
  <c r="V33"/>
  <c r="Z33"/>
  <c r="AD33"/>
  <c r="S34"/>
  <c r="K11"/>
  <c r="AE11"/>
  <c r="N13"/>
  <c r="AE16"/>
  <c r="AG16" s="1"/>
  <c r="AE19"/>
  <c r="AE21"/>
  <c r="AE23"/>
  <c r="AE25"/>
  <c r="AE31"/>
  <c r="R15"/>
  <c r="AL15" s="1"/>
  <c r="N22"/>
  <c r="Z29" i="23"/>
  <c r="Y29"/>
  <c r="AG17"/>
  <c r="AE29"/>
  <c r="AE6"/>
  <c r="AE8"/>
  <c r="AE14"/>
  <c r="R6"/>
  <c r="AK6" s="1"/>
  <c r="Z6"/>
  <c r="V7"/>
  <c r="AD7"/>
  <c r="R8"/>
  <c r="AK8" s="1"/>
  <c r="Z8"/>
  <c r="AD8"/>
  <c r="K11"/>
  <c r="V13"/>
  <c r="Z13"/>
  <c r="V14"/>
  <c r="AD14"/>
  <c r="K6"/>
  <c r="AF6"/>
  <c r="K7"/>
  <c r="K8"/>
  <c r="V10"/>
  <c r="R11"/>
  <c r="V11"/>
  <c r="N12"/>
  <c r="U12"/>
  <c r="Y12"/>
  <c r="AC12"/>
  <c r="K13"/>
  <c r="V16"/>
  <c r="V17"/>
  <c r="V18"/>
  <c r="V19"/>
  <c r="V20"/>
  <c r="V21"/>
  <c r="V22"/>
  <c r="V23"/>
  <c r="V24"/>
  <c r="V25"/>
  <c r="V28"/>
  <c r="V29"/>
  <c r="V30"/>
  <c r="V31"/>
  <c r="S32"/>
  <c r="AE7"/>
  <c r="AE13"/>
  <c r="AG13" s="1"/>
  <c r="V6"/>
  <c r="AD6"/>
  <c r="R7"/>
  <c r="AK7" s="1"/>
  <c r="Z7"/>
  <c r="V8"/>
  <c r="AE12"/>
  <c r="AD13"/>
  <c r="R14"/>
  <c r="Z14"/>
  <c r="K17"/>
  <c r="AE26" i="17"/>
  <c r="K13"/>
  <c r="N18"/>
  <c r="R20"/>
  <c r="N23"/>
  <c r="AF6"/>
  <c r="K14"/>
  <c r="AE7"/>
  <c r="AE8"/>
  <c r="R9"/>
  <c r="AK9" s="1"/>
  <c r="Z9"/>
  <c r="AE14"/>
  <c r="R15"/>
  <c r="AK15" s="1"/>
  <c r="V15"/>
  <c r="Z15"/>
  <c r="AD15"/>
  <c r="R6"/>
  <c r="V6"/>
  <c r="Z6"/>
  <c r="AD6"/>
  <c r="R7"/>
  <c r="V7"/>
  <c r="Z7"/>
  <c r="AD7"/>
  <c r="R8"/>
  <c r="AK8" s="1"/>
  <c r="V8"/>
  <c r="Z8"/>
  <c r="AD8"/>
  <c r="U9"/>
  <c r="AC9"/>
  <c r="V13"/>
  <c r="Z13"/>
  <c r="AD13"/>
  <c r="R14"/>
  <c r="AK14" s="1"/>
  <c r="V14"/>
  <c r="Z14"/>
  <c r="AD14"/>
  <c r="N15"/>
  <c r="U15"/>
  <c r="K17"/>
  <c r="AE9"/>
  <c r="AG9" s="1"/>
  <c r="S30"/>
  <c r="AE6"/>
  <c r="AE13"/>
  <c r="N7"/>
  <c r="AC22" i="18"/>
  <c r="AC20"/>
  <c r="AF19"/>
  <c r="AE22"/>
  <c r="AE20"/>
  <c r="AE18"/>
  <c r="AF23"/>
  <c r="Y21"/>
  <c r="X28"/>
  <c r="AF21"/>
  <c r="AF16"/>
  <c r="Y16"/>
  <c r="AF15"/>
  <c r="AE23"/>
  <c r="AE21"/>
  <c r="W28"/>
  <c r="AE16"/>
  <c r="AE15"/>
  <c r="Z15"/>
  <c r="AE14"/>
  <c r="AF26"/>
  <c r="Y26"/>
  <c r="AE26"/>
  <c r="K19"/>
  <c r="K15"/>
  <c r="K17"/>
  <c r="K26"/>
  <c r="N24"/>
  <c r="K18"/>
  <c r="K27"/>
  <c r="N26"/>
  <c r="K20"/>
  <c r="R20"/>
  <c r="AK20" s="1"/>
  <c r="R21"/>
  <c r="AK21" s="1"/>
  <c r="K23"/>
  <c r="N25"/>
  <c r="K22"/>
  <c r="K14"/>
  <c r="K9"/>
  <c r="R12"/>
  <c r="AK12" s="1"/>
  <c r="K11"/>
  <c r="N7"/>
  <c r="N18"/>
  <c r="R15"/>
  <c r="AK15" s="1"/>
  <c r="N16"/>
  <c r="N11"/>
  <c r="N6"/>
  <c r="U6"/>
  <c r="Y6"/>
  <c r="AC6"/>
  <c r="U7"/>
  <c r="Y7"/>
  <c r="AC7"/>
  <c r="AE7"/>
  <c r="N8"/>
  <c r="U8"/>
  <c r="Y8"/>
  <c r="K6"/>
  <c r="V6"/>
  <c r="Z6"/>
  <c r="AD6"/>
  <c r="AF6"/>
  <c r="K7"/>
  <c r="R7"/>
  <c r="R8"/>
  <c r="AK8" s="1"/>
  <c r="V8"/>
  <c r="AD8"/>
  <c r="U9"/>
  <c r="K10"/>
  <c r="R10"/>
  <c r="AK10" s="1"/>
  <c r="V10"/>
  <c r="Z10"/>
  <c r="AD10"/>
  <c r="R11"/>
  <c r="AK11" s="1"/>
  <c r="V11"/>
  <c r="Z11"/>
  <c r="AD11"/>
  <c r="U12"/>
  <c r="K13"/>
  <c r="V13"/>
  <c r="Z13"/>
  <c r="AD13"/>
  <c r="R14"/>
  <c r="AK14" s="1"/>
  <c r="V14"/>
  <c r="Z14"/>
  <c r="AD14"/>
  <c r="N15"/>
  <c r="U15"/>
  <c r="R16"/>
  <c r="AK16" s="1"/>
  <c r="V16"/>
  <c r="Z16"/>
  <c r="AD16"/>
  <c r="R17"/>
  <c r="V17"/>
  <c r="Z17"/>
  <c r="AD17"/>
  <c r="R18"/>
  <c r="AK18" s="1"/>
  <c r="V18"/>
  <c r="Z18"/>
  <c r="AD18"/>
  <c r="R19"/>
  <c r="V19"/>
  <c r="Z19"/>
  <c r="AD19"/>
  <c r="V20"/>
  <c r="Z20"/>
  <c r="AD20"/>
  <c r="V21"/>
  <c r="Z21"/>
  <c r="AD21"/>
  <c r="V22"/>
  <c r="Z22"/>
  <c r="AD22"/>
  <c r="V23"/>
  <c r="Z23"/>
  <c r="AD23"/>
  <c r="V26"/>
  <c r="Z26"/>
  <c r="AD26"/>
  <c r="V27"/>
  <c r="Z27"/>
  <c r="AD27"/>
  <c r="V9"/>
  <c r="U10"/>
  <c r="U11"/>
  <c r="K12"/>
  <c r="V12"/>
  <c r="U13"/>
  <c r="U14"/>
  <c r="V15"/>
  <c r="U16"/>
  <c r="U17"/>
  <c r="U18"/>
  <c r="U19"/>
  <c r="U20"/>
  <c r="U21"/>
  <c r="U22"/>
  <c r="U23"/>
  <c r="U26"/>
  <c r="U27"/>
  <c r="Y13" i="29"/>
  <c r="AC13"/>
  <c r="Y22"/>
  <c r="AC22"/>
  <c r="Y23"/>
  <c r="AC23"/>
  <c r="AF25"/>
  <c r="AD24"/>
  <c r="Y24"/>
  <c r="V24"/>
  <c r="R24"/>
  <c r="AK24" s="1"/>
  <c r="K18"/>
  <c r="K22"/>
  <c r="K24"/>
  <c r="N15"/>
  <c r="N21"/>
  <c r="AF8"/>
  <c r="K23"/>
  <c r="AC20"/>
  <c r="AC24"/>
  <c r="AE24"/>
  <c r="AF24"/>
  <c r="Z24"/>
  <c r="AD25"/>
  <c r="Z25"/>
  <c r="U24"/>
  <c r="R25"/>
  <c r="AK25" s="1"/>
  <c r="Y15"/>
  <c r="Y17"/>
  <c r="AC17"/>
  <c r="Y21"/>
  <c r="K7"/>
  <c r="Y8"/>
  <c r="AC8"/>
  <c r="Y10"/>
  <c r="AC10"/>
  <c r="N7"/>
  <c r="R8"/>
  <c r="AK8" s="1"/>
  <c r="Z8"/>
  <c r="AD8"/>
  <c r="R14"/>
  <c r="AK14" s="1"/>
  <c r="Z14"/>
  <c r="AD14"/>
  <c r="Y6"/>
  <c r="R11"/>
  <c r="AK11" s="1"/>
  <c r="Z11"/>
  <c r="AD11"/>
  <c r="N13"/>
  <c r="K14"/>
  <c r="AC15"/>
  <c r="Y18"/>
  <c r="AC18"/>
  <c r="AC21"/>
  <c r="N6"/>
  <c r="U6"/>
  <c r="AC6"/>
  <c r="AE6"/>
  <c r="Y7"/>
  <c r="AE7"/>
  <c r="V8"/>
  <c r="K6"/>
  <c r="V6"/>
  <c r="Z6"/>
  <c r="AD6"/>
  <c r="AF6"/>
  <c r="R7"/>
  <c r="V7"/>
  <c r="AD7"/>
  <c r="N8"/>
  <c r="U8"/>
  <c r="K9"/>
  <c r="V9"/>
  <c r="Z9"/>
  <c r="AD9"/>
  <c r="K10"/>
  <c r="R10"/>
  <c r="AK10" s="1"/>
  <c r="V10"/>
  <c r="Z10"/>
  <c r="AD10"/>
  <c r="N11"/>
  <c r="U11"/>
  <c r="R12"/>
  <c r="AK12" s="1"/>
  <c r="V12"/>
  <c r="Z12"/>
  <c r="AD12"/>
  <c r="K13"/>
  <c r="V13"/>
  <c r="Z13"/>
  <c r="AD13"/>
  <c r="U14"/>
  <c r="R15"/>
  <c r="V15"/>
  <c r="Z15"/>
  <c r="AD15"/>
  <c r="R16"/>
  <c r="V16"/>
  <c r="Z16"/>
  <c r="AD16"/>
  <c r="R17"/>
  <c r="AK17" s="1"/>
  <c r="V17"/>
  <c r="Z17"/>
  <c r="AD17"/>
  <c r="V18"/>
  <c r="Z18"/>
  <c r="AD18"/>
  <c r="V19"/>
  <c r="Z19"/>
  <c r="AD19"/>
  <c r="R20"/>
  <c r="AK20" s="1"/>
  <c r="V20"/>
  <c r="Z20"/>
  <c r="AD20"/>
  <c r="R21"/>
  <c r="V21"/>
  <c r="Z21"/>
  <c r="AD21"/>
  <c r="V22"/>
  <c r="Z22"/>
  <c r="AD22"/>
  <c r="R23"/>
  <c r="AK23" s="1"/>
  <c r="V23"/>
  <c r="Z23"/>
  <c r="AD23"/>
  <c r="U9"/>
  <c r="U10"/>
  <c r="V11"/>
  <c r="U12"/>
  <c r="U13"/>
  <c r="V14"/>
  <c r="U15"/>
  <c r="U16"/>
  <c r="U17"/>
  <c r="U18"/>
  <c r="U19"/>
  <c r="U20"/>
  <c r="U21"/>
  <c r="U22"/>
  <c r="U23"/>
  <c r="AH25" i="28"/>
  <c r="AB23"/>
  <c r="AB22"/>
  <c r="AA22"/>
  <c r="AB21"/>
  <c r="AA21"/>
  <c r="AB20"/>
  <c r="AA20"/>
  <c r="AB19"/>
  <c r="AA19"/>
  <c r="AB18"/>
  <c r="AA18"/>
  <c r="AB17"/>
  <c r="AA17"/>
  <c r="AB16"/>
  <c r="AA16"/>
  <c r="AB15"/>
  <c r="AA15"/>
  <c r="AB14"/>
  <c r="AA14"/>
  <c r="AB13"/>
  <c r="AA13"/>
  <c r="AB12"/>
  <c r="AA12"/>
  <c r="AB11"/>
  <c r="AA11"/>
  <c r="AB10"/>
  <c r="AA10"/>
  <c r="AB9"/>
  <c r="AA9"/>
  <c r="AB8"/>
  <c r="AA8"/>
  <c r="AB7"/>
  <c r="AA7"/>
  <c r="AB6"/>
  <c r="AA6"/>
  <c r="X23"/>
  <c r="W23"/>
  <c r="X22"/>
  <c r="W22"/>
  <c r="X21"/>
  <c r="Y21" s="1"/>
  <c r="W21"/>
  <c r="X20"/>
  <c r="W20"/>
  <c r="X19"/>
  <c r="W19"/>
  <c r="X18"/>
  <c r="W18"/>
  <c r="X17"/>
  <c r="W17"/>
  <c r="X16"/>
  <c r="W16"/>
  <c r="X15"/>
  <c r="W15"/>
  <c r="X14"/>
  <c r="W14"/>
  <c r="X13"/>
  <c r="W13"/>
  <c r="X12"/>
  <c r="W12"/>
  <c r="X11"/>
  <c r="W11"/>
  <c r="X10"/>
  <c r="W10"/>
  <c r="X9"/>
  <c r="W9"/>
  <c r="X8"/>
  <c r="W8"/>
  <c r="X7"/>
  <c r="Y7" s="1"/>
  <c r="W7"/>
  <c r="S10"/>
  <c r="T10"/>
  <c r="S11"/>
  <c r="V11" s="1"/>
  <c r="T11"/>
  <c r="S12"/>
  <c r="T12"/>
  <c r="S13"/>
  <c r="V13" s="1"/>
  <c r="T13"/>
  <c r="S14"/>
  <c r="T14"/>
  <c r="S15"/>
  <c r="V15" s="1"/>
  <c r="T15"/>
  <c r="S16"/>
  <c r="T16"/>
  <c r="S17"/>
  <c r="V17" s="1"/>
  <c r="T17"/>
  <c r="S18"/>
  <c r="T18"/>
  <c r="S19"/>
  <c r="T19"/>
  <c r="S20"/>
  <c r="T20"/>
  <c r="S21"/>
  <c r="U21" s="1"/>
  <c r="T21"/>
  <c r="S22"/>
  <c r="T22"/>
  <c r="S23"/>
  <c r="T23"/>
  <c r="S8"/>
  <c r="T8"/>
  <c r="S9"/>
  <c r="V9" s="1"/>
  <c r="T9"/>
  <c r="T7"/>
  <c r="AA23"/>
  <c r="S7"/>
  <c r="L24"/>
  <c r="L22" i="1"/>
  <c r="N22" i="28"/>
  <c r="K22"/>
  <c r="N20"/>
  <c r="O24"/>
  <c r="I24"/>
  <c r="N15"/>
  <c r="N19"/>
  <c r="N16"/>
  <c r="N12"/>
  <c r="N13"/>
  <c r="N10"/>
  <c r="K8"/>
  <c r="X6"/>
  <c r="W6"/>
  <c r="T6"/>
  <c r="S6"/>
  <c r="N6"/>
  <c r="AG7" i="32" l="1"/>
  <c r="AG14" i="23"/>
  <c r="AI14" s="1"/>
  <c r="AH29" i="17"/>
  <c r="AK29" s="1"/>
  <c r="AD13" i="28"/>
  <c r="AD17"/>
  <c r="AH7" i="18"/>
  <c r="AK7" s="1"/>
  <c r="AH12" i="32"/>
  <c r="AG14"/>
  <c r="AG25" i="17"/>
  <c r="AF9" i="28"/>
  <c r="AF15"/>
  <c r="AF17"/>
  <c r="AF19"/>
  <c r="AG17" i="30"/>
  <c r="AK17" s="1"/>
  <c r="AG10"/>
  <c r="AK10" s="1"/>
  <c r="AG27" i="18"/>
  <c r="AI27" s="1"/>
  <c r="AH11" i="17"/>
  <c r="AH23"/>
  <c r="AG11"/>
  <c r="AG22" i="30"/>
  <c r="AJ22" s="1"/>
  <c r="AG19" i="32"/>
  <c r="AI19" s="1"/>
  <c r="AH24" i="23"/>
  <c r="AG15"/>
  <c r="AJ15" s="1"/>
  <c r="AG21"/>
  <c r="AJ21" s="1"/>
  <c r="AG18" i="17"/>
  <c r="AJ18" s="1"/>
  <c r="AG10"/>
  <c r="AJ10" s="1"/>
  <c r="V30"/>
  <c r="AG24"/>
  <c r="AJ24" s="1"/>
  <c r="AG7" i="18"/>
  <c r="AJ7" s="1"/>
  <c r="V8" i="28"/>
  <c r="V18"/>
  <c r="U14"/>
  <c r="U12"/>
  <c r="V10"/>
  <c r="AD10"/>
  <c r="AD12"/>
  <c r="AD14"/>
  <c r="AD18"/>
  <c r="AC9"/>
  <c r="AF22"/>
  <c r="Y12"/>
  <c r="Y22"/>
  <c r="AD20"/>
  <c r="AD22"/>
  <c r="AD16"/>
  <c r="AF11"/>
  <c r="AC8"/>
  <c r="Y8"/>
  <c r="Z8"/>
  <c r="U23"/>
  <c r="U20"/>
  <c r="V19"/>
  <c r="U18"/>
  <c r="U16"/>
  <c r="AF13"/>
  <c r="V7"/>
  <c r="AD7"/>
  <c r="AD9"/>
  <c r="AC11"/>
  <c r="AC15"/>
  <c r="AD19"/>
  <c r="AD21"/>
  <c r="AE23"/>
  <c r="U22"/>
  <c r="V14"/>
  <c r="U11"/>
  <c r="U8"/>
  <c r="AC7"/>
  <c r="Z22"/>
  <c r="Z7"/>
  <c r="V21"/>
  <c r="AF20"/>
  <c r="V20"/>
  <c r="AF18"/>
  <c r="U19"/>
  <c r="V16"/>
  <c r="AF16"/>
  <c r="U17"/>
  <c r="AF14"/>
  <c r="U15"/>
  <c r="U13"/>
  <c r="V12"/>
  <c r="AF10"/>
  <c r="T24"/>
  <c r="U9"/>
  <c r="AF8"/>
  <c r="AC10"/>
  <c r="AC22"/>
  <c r="AG18" i="29"/>
  <c r="AI18" s="1"/>
  <c r="U26"/>
  <c r="V26"/>
  <c r="AG21"/>
  <c r="AI21" s="1"/>
  <c r="AH24"/>
  <c r="AC26"/>
  <c r="AD26"/>
  <c r="AG19"/>
  <c r="AJ19" s="1"/>
  <c r="AG17"/>
  <c r="AJ17" s="1"/>
  <c r="AG22"/>
  <c r="AJ22" s="1"/>
  <c r="AG25"/>
  <c r="AI25" s="1"/>
  <c r="AH25"/>
  <c r="AG20"/>
  <c r="AI20" s="1"/>
  <c r="AG13"/>
  <c r="AJ13" s="1"/>
  <c r="AG11"/>
  <c r="AI11" s="1"/>
  <c r="AE26"/>
  <c r="AG12"/>
  <c r="AF26"/>
  <c r="AG8"/>
  <c r="AJ8" s="1"/>
  <c r="Y26"/>
  <c r="AI10"/>
  <c r="AJ10"/>
  <c r="AI16"/>
  <c r="AG15"/>
  <c r="AJ15" s="1"/>
  <c r="Z26"/>
  <c r="AG7"/>
  <c r="AI7" s="1"/>
  <c r="AG21" i="17"/>
  <c r="AI21" s="1"/>
  <c r="AG8"/>
  <c r="AJ8" s="1"/>
  <c r="AH20"/>
  <c r="AK20" s="1"/>
  <c r="AG7"/>
  <c r="AJ7" s="1"/>
  <c r="AG13"/>
  <c r="AI13" s="1"/>
  <c r="U30"/>
  <c r="AH18"/>
  <c r="AI10"/>
  <c r="AG15"/>
  <c r="AJ15" s="1"/>
  <c r="AG17" i="18"/>
  <c r="AI17" s="1"/>
  <c r="V28"/>
  <c r="AG15"/>
  <c r="AJ15" s="1"/>
  <c r="AG20"/>
  <c r="AJ20" s="1"/>
  <c r="U28"/>
  <c r="AG13"/>
  <c r="AJ13" s="1"/>
  <c r="AG18"/>
  <c r="AI18" s="1"/>
  <c r="AH12"/>
  <c r="AC28"/>
  <c r="AG14"/>
  <c r="AG22"/>
  <c r="AJ22" s="1"/>
  <c r="AG25"/>
  <c r="AJ17"/>
  <c r="AH15"/>
  <c r="AG11"/>
  <c r="AJ11" s="1"/>
  <c r="AH9"/>
  <c r="AF28"/>
  <c r="AG9"/>
  <c r="AG19"/>
  <c r="AJ19" s="1"/>
  <c r="AD28"/>
  <c r="AG10"/>
  <c r="AJ10" s="1"/>
  <c r="AJ24"/>
  <c r="AI24"/>
  <c r="Y28"/>
  <c r="AE28"/>
  <c r="AG21"/>
  <c r="AI21" s="1"/>
  <c r="AG28" i="17"/>
  <c r="AJ28" s="1"/>
  <c r="AH24"/>
  <c r="AI23"/>
  <c r="AH26"/>
  <c r="AK26" s="1"/>
  <c r="AH19"/>
  <c r="AH16"/>
  <c r="AG12"/>
  <c r="AI12" s="1"/>
  <c r="AD30"/>
  <c r="AH9"/>
  <c r="AC30"/>
  <c r="AG29"/>
  <c r="AJ29" s="1"/>
  <c r="AH25"/>
  <c r="AG19"/>
  <c r="AJ19" s="1"/>
  <c r="AG17"/>
  <c r="AI17" s="1"/>
  <c r="AG16"/>
  <c r="AJ16" s="1"/>
  <c r="AH10"/>
  <c r="AF30"/>
  <c r="Z27"/>
  <c r="AH27" s="1"/>
  <c r="Y27"/>
  <c r="Y30" s="1"/>
  <c r="AE27"/>
  <c r="AG27" s="1"/>
  <c r="AI27" s="1"/>
  <c r="AG22"/>
  <c r="AJ22" s="1"/>
  <c r="AJ20"/>
  <c r="AI20"/>
  <c r="AH17"/>
  <c r="AI11"/>
  <c r="AJ11"/>
  <c r="AG14"/>
  <c r="AI14" s="1"/>
  <c r="AG26"/>
  <c r="U32" i="23"/>
  <c r="AG30"/>
  <c r="AJ30" s="1"/>
  <c r="AG31"/>
  <c r="AI31" s="1"/>
  <c r="AG26"/>
  <c r="AI26" s="1"/>
  <c r="AH20"/>
  <c r="AH12"/>
  <c r="AC32"/>
  <c r="AG29"/>
  <c r="AI29" s="1"/>
  <c r="AH25"/>
  <c r="AG25"/>
  <c r="AH30"/>
  <c r="AH21"/>
  <c r="AG11"/>
  <c r="AJ11" s="1"/>
  <c r="AH11"/>
  <c r="AK11" s="1"/>
  <c r="AH10"/>
  <c r="AK10" s="1"/>
  <c r="AG10"/>
  <c r="AJ10" s="1"/>
  <c r="AG12"/>
  <c r="AJ12" s="1"/>
  <c r="AG7"/>
  <c r="AI7" s="1"/>
  <c r="AG9"/>
  <c r="Y26"/>
  <c r="X32"/>
  <c r="Z28"/>
  <c r="AH28" s="1"/>
  <c r="Z26"/>
  <c r="AH26" s="1"/>
  <c r="AK26" s="1"/>
  <c r="AF28"/>
  <c r="AG28" s="1"/>
  <c r="AJ28" s="1"/>
  <c r="AG23"/>
  <c r="AJ23" s="1"/>
  <c r="AG22"/>
  <c r="AI22" s="1"/>
  <c r="AG18"/>
  <c r="AJ18" s="1"/>
  <c r="AG8"/>
  <c r="AJ8" s="1"/>
  <c r="AG16"/>
  <c r="AJ16" s="1"/>
  <c r="AD32"/>
  <c r="AH19"/>
  <c r="AH16"/>
  <c r="Z27"/>
  <c r="AH27" s="1"/>
  <c r="AE27"/>
  <c r="AG27" s="1"/>
  <c r="AG24"/>
  <c r="AJ24" s="1"/>
  <c r="Y27"/>
  <c r="AH17"/>
  <c r="AH29"/>
  <c r="AH23"/>
  <c r="AH15"/>
  <c r="AI30"/>
  <c r="AH31"/>
  <c r="AH22"/>
  <c r="AH18"/>
  <c r="AH7"/>
  <c r="AH9"/>
  <c r="AG20" i="30"/>
  <c r="AJ20" s="1"/>
  <c r="AH8"/>
  <c r="AG23"/>
  <c r="AJ23" s="1"/>
  <c r="AG7"/>
  <c r="AH9"/>
  <c r="AG31"/>
  <c r="AJ31" s="1"/>
  <c r="AH29"/>
  <c r="AG11"/>
  <c r="AG32"/>
  <c r="AK32" s="1"/>
  <c r="AJ14"/>
  <c r="U34"/>
  <c r="AD34"/>
  <c r="AC34"/>
  <c r="AG33"/>
  <c r="AJ33" s="1"/>
  <c r="AH28"/>
  <c r="AG19"/>
  <c r="AG15"/>
  <c r="AK15" s="1"/>
  <c r="AH6"/>
  <c r="AG29"/>
  <c r="AK29" s="1"/>
  <c r="AG24"/>
  <c r="AH14"/>
  <c r="AH15"/>
  <c r="Z26"/>
  <c r="AH26" s="1"/>
  <c r="AL26" s="1"/>
  <c r="AH12"/>
  <c r="Y26"/>
  <c r="AF26"/>
  <c r="AG26" s="1"/>
  <c r="AK26" s="1"/>
  <c r="AE27"/>
  <c r="AG27" s="1"/>
  <c r="AK27" s="1"/>
  <c r="W34"/>
  <c r="AH27"/>
  <c r="Y27"/>
  <c r="AG8"/>
  <c r="AK8" s="1"/>
  <c r="AG6"/>
  <c r="AK6" s="1"/>
  <c r="AG15" i="31"/>
  <c r="AI15" s="1"/>
  <c r="AH20" i="32"/>
  <c r="AH30" i="30"/>
  <c r="AG21"/>
  <c r="AK21" s="1"/>
  <c r="AG30"/>
  <c r="AK30" s="1"/>
  <c r="AG9"/>
  <c r="AK9" s="1"/>
  <c r="AG12"/>
  <c r="AJ12" s="1"/>
  <c r="AG18"/>
  <c r="AG25"/>
  <c r="AJ25" s="1"/>
  <c r="AJ13"/>
  <c r="AH13"/>
  <c r="AH7"/>
  <c r="AH32"/>
  <c r="AH11"/>
  <c r="AH10"/>
  <c r="AJ28"/>
  <c r="AK28"/>
  <c r="AG32" i="31"/>
  <c r="AI32" s="1"/>
  <c r="AG8"/>
  <c r="AJ8" s="1"/>
  <c r="AH10"/>
  <c r="AG29"/>
  <c r="AJ29" s="1"/>
  <c r="AG21"/>
  <c r="AJ21" s="1"/>
  <c r="AH12"/>
  <c r="AG10"/>
  <c r="AI10" s="1"/>
  <c r="AH20"/>
  <c r="AH14"/>
  <c r="AH13"/>
  <c r="AH32"/>
  <c r="AG17"/>
  <c r="AJ17" s="1"/>
  <c r="AG18"/>
  <c r="AJ18" s="1"/>
  <c r="AG11"/>
  <c r="AI11" s="1"/>
  <c r="AH26"/>
  <c r="AH25"/>
  <c r="AK25" s="1"/>
  <c r="AG13"/>
  <c r="AJ13" s="1"/>
  <c r="AG12"/>
  <c r="AJ12" s="1"/>
  <c r="AH11"/>
  <c r="AG16"/>
  <c r="AG9"/>
  <c r="AI9" s="1"/>
  <c r="AG25"/>
  <c r="AI25" s="1"/>
  <c r="AH35"/>
  <c r="AH29"/>
  <c r="AG19"/>
  <c r="AJ19" s="1"/>
  <c r="AH21"/>
  <c r="AH31"/>
  <c r="AH23"/>
  <c r="AG24"/>
  <c r="AJ24" s="1"/>
  <c r="AG26"/>
  <c r="AI26" s="1"/>
  <c r="AG35"/>
  <c r="AI35" s="1"/>
  <c r="AH34"/>
  <c r="AK34" s="1"/>
  <c r="AG34"/>
  <c r="AI34" s="1"/>
  <c r="AH24"/>
  <c r="AG22"/>
  <c r="AJ22" s="1"/>
  <c r="AH15"/>
  <c r="AH9"/>
  <c r="AG31"/>
  <c r="AI31" s="1"/>
  <c r="AH30"/>
  <c r="AG30"/>
  <c r="AJ30" s="1"/>
  <c r="AG23"/>
  <c r="AI23" s="1"/>
  <c r="AH17"/>
  <c r="U36"/>
  <c r="AH18"/>
  <c r="AC36"/>
  <c r="AG14"/>
  <c r="AJ14" s="1"/>
  <c r="AG7"/>
  <c r="AJ7" s="1"/>
  <c r="AH22"/>
  <c r="AH19"/>
  <c r="AH16"/>
  <c r="AF36"/>
  <c r="AG20"/>
  <c r="AI28"/>
  <c r="AJ28"/>
  <c r="AG20" i="32"/>
  <c r="AI20" s="1"/>
  <c r="AH16"/>
  <c r="AG13"/>
  <c r="AJ13" s="1"/>
  <c r="AG9"/>
  <c r="AI9" s="1"/>
  <c r="AH37"/>
  <c r="AK37" s="1"/>
  <c r="AH28"/>
  <c r="AK28" s="1"/>
  <c r="AH26"/>
  <c r="AH23"/>
  <c r="AG22"/>
  <c r="AJ22" s="1"/>
  <c r="AH17"/>
  <c r="AG37"/>
  <c r="AJ37" s="1"/>
  <c r="AG11"/>
  <c r="AJ11" s="1"/>
  <c r="AG32"/>
  <c r="AI32" s="1"/>
  <c r="AG28"/>
  <c r="AJ28" s="1"/>
  <c r="AH15"/>
  <c r="U38"/>
  <c r="AJ33" i="31"/>
  <c r="AI33"/>
  <c r="Z33"/>
  <c r="AH33" s="1"/>
  <c r="AK33" s="1"/>
  <c r="Y33"/>
  <c r="Y36" s="1"/>
  <c r="AE27"/>
  <c r="AG27" s="1"/>
  <c r="W36"/>
  <c r="Z27"/>
  <c r="AH27" s="1"/>
  <c r="AC38" i="32"/>
  <c r="AD38"/>
  <c r="AG31"/>
  <c r="AI31" s="1"/>
  <c r="AH29"/>
  <c r="AG23"/>
  <c r="AI23" s="1"/>
  <c r="AG16"/>
  <c r="AJ16" s="1"/>
  <c r="AG8"/>
  <c r="AI8" s="1"/>
  <c r="AH14"/>
  <c r="AH13"/>
  <c r="AG17"/>
  <c r="AG12"/>
  <c r="AJ12" s="1"/>
  <c r="AG18"/>
  <c r="AI18" s="1"/>
  <c r="AG34"/>
  <c r="AI34" s="1"/>
  <c r="AG27"/>
  <c r="AJ27" s="1"/>
  <c r="AG24"/>
  <c r="AJ24" s="1"/>
  <c r="AG36"/>
  <c r="AI36" s="1"/>
  <c r="AH27"/>
  <c r="AG26"/>
  <c r="AJ26" s="1"/>
  <c r="AI29"/>
  <c r="AJ29"/>
  <c r="AH33"/>
  <c r="AJ21"/>
  <c r="AI21"/>
  <c r="AJ7"/>
  <c r="AH21"/>
  <c r="AH10"/>
  <c r="X38"/>
  <c r="AH34"/>
  <c r="AK34" s="1"/>
  <c r="AH36"/>
  <c r="AE35"/>
  <c r="AG35" s="1"/>
  <c r="Z30"/>
  <c r="AH30" s="1"/>
  <c r="AF30"/>
  <c r="AG30" s="1"/>
  <c r="W38"/>
  <c r="Z35"/>
  <c r="AH25"/>
  <c r="AK25" s="1"/>
  <c r="AG33"/>
  <c r="AH31"/>
  <c r="AH19"/>
  <c r="AH9"/>
  <c r="AK9" s="1"/>
  <c r="Y38"/>
  <c r="AG15"/>
  <c r="AJ15" s="1"/>
  <c r="AH18"/>
  <c r="AH11"/>
  <c r="AH24"/>
  <c r="AH22"/>
  <c r="AI25"/>
  <c r="AJ25"/>
  <c r="AJ19"/>
  <c r="V38"/>
  <c r="AH6"/>
  <c r="AH8"/>
  <c r="AK8" s="1"/>
  <c r="AH7"/>
  <c r="AI14"/>
  <c r="AJ14"/>
  <c r="AG6"/>
  <c r="AI10"/>
  <c r="AJ10"/>
  <c r="AH32"/>
  <c r="AG6" i="31"/>
  <c r="AH6"/>
  <c r="AK6" s="1"/>
  <c r="V36"/>
  <c r="AD36"/>
  <c r="AH28"/>
  <c r="AK28" s="1"/>
  <c r="AH8"/>
  <c r="AH7"/>
  <c r="AK7" s="1"/>
  <c r="AH31" i="30"/>
  <c r="AJ10"/>
  <c r="AJ7"/>
  <c r="AK7"/>
  <c r="AJ19"/>
  <c r="AK19"/>
  <c r="AJ11"/>
  <c r="AK11"/>
  <c r="AH24"/>
  <c r="AL24" s="1"/>
  <c r="V34"/>
  <c r="AJ16"/>
  <c r="AK16"/>
  <c r="AJ17"/>
  <c r="AH33"/>
  <c r="AH25"/>
  <c r="AH23"/>
  <c r="AH22"/>
  <c r="AH21"/>
  <c r="AH20"/>
  <c r="AL20" s="1"/>
  <c r="AH19"/>
  <c r="AH18"/>
  <c r="AL18" s="1"/>
  <c r="AH17"/>
  <c r="AH16"/>
  <c r="AI17" i="23"/>
  <c r="AJ17"/>
  <c r="AG6"/>
  <c r="V32"/>
  <c r="AH6"/>
  <c r="AJ14"/>
  <c r="AI20"/>
  <c r="AJ20"/>
  <c r="AH14"/>
  <c r="AK14" s="1"/>
  <c r="AH8"/>
  <c r="AI13"/>
  <c r="AJ13"/>
  <c r="AI19"/>
  <c r="AJ19"/>
  <c r="AH13"/>
  <c r="AJ9" i="17"/>
  <c r="AI9"/>
  <c r="AG6"/>
  <c r="AH6"/>
  <c r="AK6" s="1"/>
  <c r="AI18"/>
  <c r="AI25"/>
  <c r="AJ25"/>
  <c r="AH14"/>
  <c r="AH13"/>
  <c r="AH8"/>
  <c r="AH7"/>
  <c r="AK7" s="1"/>
  <c r="AH15"/>
  <c r="AG23" i="18"/>
  <c r="AI23" s="1"/>
  <c r="AG16"/>
  <c r="AI16" s="1"/>
  <c r="Z28"/>
  <c r="AG26"/>
  <c r="AJ26" s="1"/>
  <c r="AH6"/>
  <c r="AJ12"/>
  <c r="AI12"/>
  <c r="AH26"/>
  <c r="AK26" s="1"/>
  <c r="AH23"/>
  <c r="AK23" s="1"/>
  <c r="AH21"/>
  <c r="AH20"/>
  <c r="AH19"/>
  <c r="AK19" s="1"/>
  <c r="AH17"/>
  <c r="AK17" s="1"/>
  <c r="AH16"/>
  <c r="AH14"/>
  <c r="AH11"/>
  <c r="AH10"/>
  <c r="AI20"/>
  <c r="AI8"/>
  <c r="AJ8"/>
  <c r="AH27"/>
  <c r="AH22"/>
  <c r="AH18"/>
  <c r="AH13"/>
  <c r="AH8"/>
  <c r="AG6"/>
  <c r="K17" i="28"/>
  <c r="K19"/>
  <c r="K21"/>
  <c r="K23"/>
  <c r="N17"/>
  <c r="N21"/>
  <c r="N23"/>
  <c r="U10"/>
  <c r="K16"/>
  <c r="K18"/>
  <c r="K20"/>
  <c r="N18"/>
  <c r="U7"/>
  <c r="AE7"/>
  <c r="AG24" i="29"/>
  <c r="AI24" s="1"/>
  <c r="AH14"/>
  <c r="AH8"/>
  <c r="AH11"/>
  <c r="AH7"/>
  <c r="AK7" s="1"/>
  <c r="AJ21"/>
  <c r="AJ14"/>
  <c r="AI14"/>
  <c r="AI9"/>
  <c r="AJ9"/>
  <c r="AH23"/>
  <c r="AH20"/>
  <c r="AH16"/>
  <c r="AK16" s="1"/>
  <c r="AH9"/>
  <c r="AH6"/>
  <c r="AG6"/>
  <c r="AI23"/>
  <c r="AJ23"/>
  <c r="AJ18"/>
  <c r="AH22"/>
  <c r="AH21"/>
  <c r="AK21" s="1"/>
  <c r="AH19"/>
  <c r="AH18"/>
  <c r="AK18" s="1"/>
  <c r="AH17"/>
  <c r="AH15"/>
  <c r="AK15" s="1"/>
  <c r="AH13"/>
  <c r="AH12"/>
  <c r="AH10"/>
  <c r="V22" i="28"/>
  <c r="AC21"/>
  <c r="AC20"/>
  <c r="AC19"/>
  <c r="AC18"/>
  <c r="AC17"/>
  <c r="AC16"/>
  <c r="AD15"/>
  <c r="AC14"/>
  <c r="AC13"/>
  <c r="AC12"/>
  <c r="AD11"/>
  <c r="AD8"/>
  <c r="AH8" s="1"/>
  <c r="AF7"/>
  <c r="AC23"/>
  <c r="AD23"/>
  <c r="AB24"/>
  <c r="Z21"/>
  <c r="AF21"/>
  <c r="Y20"/>
  <c r="Z20"/>
  <c r="AE21"/>
  <c r="Y19"/>
  <c r="Z19"/>
  <c r="AE20"/>
  <c r="Y18"/>
  <c r="Z18"/>
  <c r="AH18" s="1"/>
  <c r="AE19"/>
  <c r="AG19" s="1"/>
  <c r="Y17"/>
  <c r="Z17"/>
  <c r="AH17" s="1"/>
  <c r="AE18"/>
  <c r="Y16"/>
  <c r="Z16"/>
  <c r="AE17"/>
  <c r="Y15"/>
  <c r="Z15"/>
  <c r="AE16"/>
  <c r="Y14"/>
  <c r="Z14"/>
  <c r="AE15"/>
  <c r="AG15" s="1"/>
  <c r="Y13"/>
  <c r="Z13"/>
  <c r="AH13" s="1"/>
  <c r="AE14"/>
  <c r="AF12"/>
  <c r="Z12"/>
  <c r="AH12" s="1"/>
  <c r="AE13"/>
  <c r="Y11"/>
  <c r="Z11"/>
  <c r="AE12"/>
  <c r="Y10"/>
  <c r="Z10"/>
  <c r="AH10" s="1"/>
  <c r="AE11"/>
  <c r="Y9"/>
  <c r="Z9"/>
  <c r="AH9" s="1"/>
  <c r="AE10"/>
  <c r="AE9"/>
  <c r="AG9" s="1"/>
  <c r="AF23"/>
  <c r="Y23"/>
  <c r="X24"/>
  <c r="Z23"/>
  <c r="AE8"/>
  <c r="AE22"/>
  <c r="V23"/>
  <c r="W24"/>
  <c r="N7"/>
  <c r="K15"/>
  <c r="N11"/>
  <c r="S24"/>
  <c r="AA24"/>
  <c r="K7"/>
  <c r="K6"/>
  <c r="K11"/>
  <c r="V6"/>
  <c r="Z6"/>
  <c r="AD6"/>
  <c r="AF6"/>
  <c r="N8"/>
  <c r="N9"/>
  <c r="K10"/>
  <c r="K12"/>
  <c r="N14"/>
  <c r="U6"/>
  <c r="Y6"/>
  <c r="AC6"/>
  <c r="AE6"/>
  <c r="K9"/>
  <c r="K13"/>
  <c r="K14"/>
  <c r="AK17" l="1"/>
  <c r="AK6" i="29"/>
  <c r="AK6" i="18"/>
  <c r="AK22" i="17"/>
  <c r="AK16" i="23"/>
  <c r="AK24"/>
  <c r="AL8" i="30"/>
  <c r="AL9"/>
  <c r="AK22"/>
  <c r="AJ31" i="23"/>
  <c r="AI7" i="18"/>
  <c r="AG17" i="28"/>
  <c r="AJ17" s="1"/>
  <c r="AI15" i="23"/>
  <c r="AI7" i="17"/>
  <c r="AI22"/>
  <c r="AI21" i="23"/>
  <c r="AJ27" i="18"/>
  <c r="AI15"/>
  <c r="AI22"/>
  <c r="AJ18"/>
  <c r="AI15" i="17"/>
  <c r="AI24"/>
  <c r="AJ13"/>
  <c r="AJ15" i="30"/>
  <c r="AK23"/>
  <c r="AE38" i="32"/>
  <c r="AF38"/>
  <c r="AG22" i="28"/>
  <c r="AI22" s="1"/>
  <c r="AG11"/>
  <c r="AJ11" s="1"/>
  <c r="AG13"/>
  <c r="AJ13" s="1"/>
  <c r="AG23"/>
  <c r="AJ23" s="1"/>
  <c r="AH22"/>
  <c r="AG18"/>
  <c r="AI18" s="1"/>
  <c r="AH7"/>
  <c r="AK7" s="1"/>
  <c r="AH19"/>
  <c r="AK19" s="1"/>
  <c r="AG20"/>
  <c r="AJ20" s="1"/>
  <c r="AH14"/>
  <c r="AH16"/>
  <c r="AG8"/>
  <c r="AJ8" s="1"/>
  <c r="AH20"/>
  <c r="AH21"/>
  <c r="AG16"/>
  <c r="AI16" s="1"/>
  <c r="AG14"/>
  <c r="AJ14" s="1"/>
  <c r="AG10"/>
  <c r="AJ10" s="1"/>
  <c r="AG7"/>
  <c r="AJ7" s="1"/>
  <c r="AI17" i="29"/>
  <c r="AJ11"/>
  <c r="AJ25"/>
  <c r="AI22"/>
  <c r="AI8"/>
  <c r="AI19"/>
  <c r="AJ20"/>
  <c r="AI13"/>
  <c r="AI12"/>
  <c r="AJ12"/>
  <c r="AI15"/>
  <c r="AJ7"/>
  <c r="AG26"/>
  <c r="AG27" s="1"/>
  <c r="AH26"/>
  <c r="AJ24"/>
  <c r="AJ21" i="17"/>
  <c r="AI8"/>
  <c r="AJ12"/>
  <c r="AI13" i="18"/>
  <c r="AI11"/>
  <c r="AI14"/>
  <c r="AJ14"/>
  <c r="AI25"/>
  <c r="AJ25"/>
  <c r="AI10"/>
  <c r="AJ9"/>
  <c r="AI9"/>
  <c r="AJ23"/>
  <c r="AI19"/>
  <c r="AH28"/>
  <c r="AG28"/>
  <c r="AG29" s="1"/>
  <c r="AJ21"/>
  <c r="AI28" i="17"/>
  <c r="AI29"/>
  <c r="AJ17"/>
  <c r="AI19"/>
  <c r="AJ14"/>
  <c r="AI16"/>
  <c r="AH30"/>
  <c r="AG30"/>
  <c r="AG31" s="1"/>
  <c r="AJ27"/>
  <c r="AE30"/>
  <c r="Z30"/>
  <c r="AJ26"/>
  <c r="AI26"/>
  <c r="AK20" i="30"/>
  <c r="AJ7" i="23"/>
  <c r="AJ29"/>
  <c r="AJ26"/>
  <c r="AJ22"/>
  <c r="AI12"/>
  <c r="AJ25"/>
  <c r="AI25"/>
  <c r="AI23"/>
  <c r="Y32"/>
  <c r="AI11"/>
  <c r="AF32"/>
  <c r="AI10"/>
  <c r="AI9"/>
  <c r="AJ9"/>
  <c r="AE32"/>
  <c r="AI28"/>
  <c r="AG32"/>
  <c r="AG33" s="1"/>
  <c r="AI18"/>
  <c r="AI8"/>
  <c r="AI24"/>
  <c r="AI16"/>
  <c r="AI27"/>
  <c r="AJ27"/>
  <c r="Z32"/>
  <c r="AJ32" i="30"/>
  <c r="AK33"/>
  <c r="AK31"/>
  <c r="AF34"/>
  <c r="AH34"/>
  <c r="AE34"/>
  <c r="AK24"/>
  <c r="AG34"/>
  <c r="AG35" s="1"/>
  <c r="AJ24"/>
  <c r="AJ29"/>
  <c r="Z34"/>
  <c r="Y34"/>
  <c r="AJ8"/>
  <c r="AJ27"/>
  <c r="AJ30"/>
  <c r="AK25"/>
  <c r="AJ21"/>
  <c r="AK12"/>
  <c r="AJ6"/>
  <c r="AI17" i="31"/>
  <c r="AJ15"/>
  <c r="AJ20" i="32"/>
  <c r="AJ9" i="30"/>
  <c r="AJ26"/>
  <c r="AJ18"/>
  <c r="AK18"/>
  <c r="AI21" i="31"/>
  <c r="AJ32"/>
  <c r="AJ25"/>
  <c r="AI29"/>
  <c r="AI8"/>
  <c r="AI19"/>
  <c r="AJ10"/>
  <c r="AI18"/>
  <c r="AJ9"/>
  <c r="AI14"/>
  <c r="AJ11"/>
  <c r="AJ35"/>
  <c r="AI13"/>
  <c r="AI12"/>
  <c r="AI16"/>
  <c r="AJ16"/>
  <c r="AJ26"/>
  <c r="AJ23"/>
  <c r="AI24"/>
  <c r="Z36"/>
  <c r="AJ34"/>
  <c r="AI22"/>
  <c r="AI7"/>
  <c r="AJ31"/>
  <c r="AI30"/>
  <c r="AG36"/>
  <c r="AG37" s="1"/>
  <c r="AJ20"/>
  <c r="AI20"/>
  <c r="AE36"/>
  <c r="AH36"/>
  <c r="AI22" i="32"/>
  <c r="AJ9"/>
  <c r="AI13"/>
  <c r="AI37"/>
  <c r="AI11"/>
  <c r="AJ32"/>
  <c r="AJ31"/>
  <c r="AI28"/>
  <c r="AJ23"/>
  <c r="AI16"/>
  <c r="AI12"/>
  <c r="AJ8"/>
  <c r="AI27" i="31"/>
  <c r="AJ27"/>
  <c r="AG38" i="32"/>
  <c r="AG39" s="1"/>
  <c r="AJ17"/>
  <c r="AI17"/>
  <c r="Z38"/>
  <c r="AI24"/>
  <c r="AJ18"/>
  <c r="AI7"/>
  <c r="AJ34"/>
  <c r="AI27"/>
  <c r="AJ36"/>
  <c r="AH35"/>
  <c r="AJ35"/>
  <c r="AI35"/>
  <c r="AJ33"/>
  <c r="AI33"/>
  <c r="AI26"/>
  <c r="AJ30"/>
  <c r="AI30"/>
  <c r="AI15"/>
  <c r="AI6"/>
  <c r="AJ6"/>
  <c r="AI6" i="31"/>
  <c r="AJ6"/>
  <c r="AH32" i="23"/>
  <c r="AJ6"/>
  <c r="AI6"/>
  <c r="AI6" i="17"/>
  <c r="AJ6"/>
  <c r="AJ16" i="18"/>
  <c r="AI26"/>
  <c r="AI6"/>
  <c r="AJ6"/>
  <c r="AI9" i="28"/>
  <c r="AJ9"/>
  <c r="AI11"/>
  <c r="AI15"/>
  <c r="AJ15"/>
  <c r="AI17"/>
  <c r="AI19"/>
  <c r="AJ19"/>
  <c r="AH11"/>
  <c r="AK11" s="1"/>
  <c r="AH15"/>
  <c r="AG21"/>
  <c r="AJ21" s="1"/>
  <c r="AJ6" i="29"/>
  <c r="AI6"/>
  <c r="AJ22" i="28"/>
  <c r="V24"/>
  <c r="Y24"/>
  <c r="AG12"/>
  <c r="AK12" s="1"/>
  <c r="AF24"/>
  <c r="AH23"/>
  <c r="AH6"/>
  <c r="AC24"/>
  <c r="U24"/>
  <c r="AD24"/>
  <c r="AE24"/>
  <c r="AG6"/>
  <c r="Z24"/>
  <c r="AK6" l="1"/>
  <c r="AL6" i="29"/>
  <c r="AI23" i="28"/>
  <c r="AI10"/>
  <c r="AM30" i="30"/>
  <c r="AP30" s="1"/>
  <c r="AI21" i="28"/>
  <c r="AI13"/>
  <c r="AJ16"/>
  <c r="AJ18"/>
  <c r="AI20"/>
  <c r="AI8"/>
  <c r="AI14"/>
  <c r="AI7"/>
  <c r="AH38" i="32"/>
  <c r="AG24" i="28"/>
  <c r="AG25" s="1"/>
  <c r="AI6"/>
  <c r="AJ6"/>
  <c r="AI12"/>
  <c r="AJ12"/>
  <c r="AL13" i="29"/>
  <c r="AP13" s="1"/>
  <c r="AH24" i="28"/>
  <c r="O14" i="22"/>
  <c r="L14"/>
  <c r="I14"/>
  <c r="AD13"/>
  <c r="X13"/>
  <c r="W13"/>
  <c r="T13"/>
  <c r="S13"/>
  <c r="H13"/>
  <c r="R13" s="1"/>
  <c r="X12"/>
  <c r="W12"/>
  <c r="T12"/>
  <c r="S12"/>
  <c r="H12"/>
  <c r="R12" s="1"/>
  <c r="AC11"/>
  <c r="X11"/>
  <c r="W11"/>
  <c r="T11"/>
  <c r="S11"/>
  <c r="H11"/>
  <c r="N11" s="1"/>
  <c r="X10"/>
  <c r="W10"/>
  <c r="T10"/>
  <c r="S10"/>
  <c r="H10"/>
  <c r="N12" s="1"/>
  <c r="AB9"/>
  <c r="AA9"/>
  <c r="X9"/>
  <c r="W9"/>
  <c r="T9"/>
  <c r="S9"/>
  <c r="H9"/>
  <c r="K9" s="1"/>
  <c r="AB8"/>
  <c r="AA8"/>
  <c r="X8"/>
  <c r="W8"/>
  <c r="T8"/>
  <c r="S8"/>
  <c r="H8"/>
  <c r="K7" s="1"/>
  <c r="AB7"/>
  <c r="AA7"/>
  <c r="X7"/>
  <c r="W7"/>
  <c r="T7"/>
  <c r="S7"/>
  <c r="H7"/>
  <c r="K8" s="1"/>
  <c r="AB6"/>
  <c r="AA6"/>
  <c r="X6"/>
  <c r="W6"/>
  <c r="Z6" s="1"/>
  <c r="T6"/>
  <c r="S6"/>
  <c r="H6"/>
  <c r="AA15" i="21"/>
  <c r="W15"/>
  <c r="O16"/>
  <c r="L16"/>
  <c r="I16"/>
  <c r="T15"/>
  <c r="S15"/>
  <c r="U15" s="1"/>
  <c r="N15"/>
  <c r="T14"/>
  <c r="S14"/>
  <c r="R14"/>
  <c r="AK14" s="1"/>
  <c r="AB13"/>
  <c r="AA13"/>
  <c r="T13"/>
  <c r="S13"/>
  <c r="R13"/>
  <c r="AK13" s="1"/>
  <c r="T12"/>
  <c r="S12"/>
  <c r="R12"/>
  <c r="T11"/>
  <c r="S11"/>
  <c r="R11"/>
  <c r="AB10"/>
  <c r="AA10"/>
  <c r="T10"/>
  <c r="S10"/>
  <c r="R10"/>
  <c r="AK10" s="1"/>
  <c r="AB9"/>
  <c r="AA9"/>
  <c r="X9"/>
  <c r="W9"/>
  <c r="T9"/>
  <c r="S9"/>
  <c r="N7"/>
  <c r="AB8"/>
  <c r="AA8"/>
  <c r="X8"/>
  <c r="W8"/>
  <c r="T8"/>
  <c r="S8"/>
  <c r="N9"/>
  <c r="AB7"/>
  <c r="AA7"/>
  <c r="X7"/>
  <c r="W7"/>
  <c r="T7"/>
  <c r="S7"/>
  <c r="N8"/>
  <c r="AB6"/>
  <c r="AA6"/>
  <c r="X6"/>
  <c r="W6"/>
  <c r="T6"/>
  <c r="S6"/>
  <c r="K6"/>
  <c r="O18" i="20"/>
  <c r="L18"/>
  <c r="I18"/>
  <c r="X17"/>
  <c r="W17"/>
  <c r="T17"/>
  <c r="S17"/>
  <c r="K17"/>
  <c r="T16"/>
  <c r="S16"/>
  <c r="N14"/>
  <c r="X15"/>
  <c r="W15"/>
  <c r="T15"/>
  <c r="S15"/>
  <c r="N15"/>
  <c r="T14"/>
  <c r="S14"/>
  <c r="K15"/>
  <c r="AB13"/>
  <c r="AA13"/>
  <c r="X13"/>
  <c r="W13"/>
  <c r="T13"/>
  <c r="S13"/>
  <c r="R13"/>
  <c r="X12"/>
  <c r="W12"/>
  <c r="T12"/>
  <c r="S12"/>
  <c r="K11"/>
  <c r="AY11"/>
  <c r="X11"/>
  <c r="W11"/>
  <c r="T11"/>
  <c r="S11"/>
  <c r="N12"/>
  <c r="AY10"/>
  <c r="AB10"/>
  <c r="AA10"/>
  <c r="X10"/>
  <c r="W10"/>
  <c r="T10"/>
  <c r="S10"/>
  <c r="R10"/>
  <c r="AB9"/>
  <c r="AA9"/>
  <c r="X9"/>
  <c r="W9"/>
  <c r="T9"/>
  <c r="S9"/>
  <c r="N7"/>
  <c r="AB8"/>
  <c r="AA8"/>
  <c r="X8"/>
  <c r="W8"/>
  <c r="T8"/>
  <c r="S8"/>
  <c r="AB7"/>
  <c r="AA7"/>
  <c r="X7"/>
  <c r="W7"/>
  <c r="T7"/>
  <c r="S7"/>
  <c r="N8"/>
  <c r="AB6"/>
  <c r="AA6"/>
  <c r="X6"/>
  <c r="W6"/>
  <c r="T6"/>
  <c r="S6"/>
  <c r="K6"/>
  <c r="K10" i="19"/>
  <c r="R8"/>
  <c r="AK8" s="1"/>
  <c r="R9"/>
  <c r="AK9" s="1"/>
  <c r="N14"/>
  <c r="K14"/>
  <c r="K11"/>
  <c r="K13"/>
  <c r="K15"/>
  <c r="N18"/>
  <c r="R17"/>
  <c r="AK17" s="1"/>
  <c r="N16"/>
  <c r="R19"/>
  <c r="AK19" s="1"/>
  <c r="O20"/>
  <c r="L20"/>
  <c r="I20"/>
  <c r="N6"/>
  <c r="AB19"/>
  <c r="AA19"/>
  <c r="T19"/>
  <c r="S19"/>
  <c r="T18"/>
  <c r="S18"/>
  <c r="T17"/>
  <c r="S17"/>
  <c r="T16"/>
  <c r="S16"/>
  <c r="T15"/>
  <c r="S15"/>
  <c r="T14"/>
  <c r="S14"/>
  <c r="T13"/>
  <c r="S13"/>
  <c r="T12"/>
  <c r="S12"/>
  <c r="AY12"/>
  <c r="X11"/>
  <c r="W11"/>
  <c r="T11"/>
  <c r="S11"/>
  <c r="AY11"/>
  <c r="AB10"/>
  <c r="AA10"/>
  <c r="X10"/>
  <c r="W10"/>
  <c r="T10"/>
  <c r="S10"/>
  <c r="AB9"/>
  <c r="AA9"/>
  <c r="X9"/>
  <c r="W9"/>
  <c r="T9"/>
  <c r="S9"/>
  <c r="AB8"/>
  <c r="AA8"/>
  <c r="X8"/>
  <c r="W8"/>
  <c r="T8"/>
  <c r="S8"/>
  <c r="AB7"/>
  <c r="AA7"/>
  <c r="X7"/>
  <c r="W7"/>
  <c r="T7"/>
  <c r="S7"/>
  <c r="R7"/>
  <c r="AB6"/>
  <c r="AA6"/>
  <c r="X6"/>
  <c r="W6"/>
  <c r="T6"/>
  <c r="S6"/>
  <c r="K6" i="1"/>
  <c r="N7"/>
  <c r="K7"/>
  <c r="R21"/>
  <c r="AK21" s="1"/>
  <c r="N18"/>
  <c r="R19"/>
  <c r="AK19" s="1"/>
  <c r="K18"/>
  <c r="N15"/>
  <c r="R15"/>
  <c r="AK15" s="1"/>
  <c r="N14"/>
  <c r="N11"/>
  <c r="K11"/>
  <c r="R11"/>
  <c r="AK11" s="1"/>
  <c r="N10"/>
  <c r="K8"/>
  <c r="AY12"/>
  <c r="AY11"/>
  <c r="T6"/>
  <c r="S6"/>
  <c r="AL11" i="17" l="1"/>
  <c r="AR11" s="1"/>
  <c r="AL31" i="31"/>
  <c r="AP31" s="1"/>
  <c r="AM11" i="30"/>
  <c r="AM22"/>
  <c r="AR22" s="1"/>
  <c r="AM31"/>
  <c r="AM14"/>
  <c r="AN14" s="1"/>
  <c r="AM17"/>
  <c r="AM20"/>
  <c r="AP20" s="1"/>
  <c r="AM6"/>
  <c r="AP6" s="1"/>
  <c r="AM12"/>
  <c r="AP12" s="1"/>
  <c r="AM7"/>
  <c r="AR7" s="1"/>
  <c r="AU9" s="1"/>
  <c r="AM19"/>
  <c r="AP19" s="1"/>
  <c r="AM24"/>
  <c r="AP24" s="1"/>
  <c r="AM18"/>
  <c r="AP18" s="1"/>
  <c r="AM16"/>
  <c r="AO16" s="1"/>
  <c r="AM9"/>
  <c r="AP9" s="1"/>
  <c r="AM23"/>
  <c r="AP23" s="1"/>
  <c r="AM25"/>
  <c r="AP25" s="1"/>
  <c r="AM15"/>
  <c r="AO15" s="1"/>
  <c r="AM21"/>
  <c r="AP21" s="1"/>
  <c r="AM8"/>
  <c r="AP8" s="1"/>
  <c r="AM10"/>
  <c r="AP10" s="1"/>
  <c r="AM13"/>
  <c r="AO13" s="1"/>
  <c r="AM26"/>
  <c r="AN26" s="1"/>
  <c r="AM33"/>
  <c r="AP33" s="1"/>
  <c r="AM32"/>
  <c r="AR32" s="1"/>
  <c r="AM28"/>
  <c r="AR28" s="1"/>
  <c r="AM29"/>
  <c r="AP29" s="1"/>
  <c r="AM27"/>
  <c r="AP27" s="1"/>
  <c r="AL24" i="23"/>
  <c r="AO24" s="1"/>
  <c r="AL6"/>
  <c r="AQ6" s="1"/>
  <c r="AL16"/>
  <c r="AN16" s="1"/>
  <c r="AL26"/>
  <c r="AP26" s="1"/>
  <c r="AL8"/>
  <c r="AP8" s="1"/>
  <c r="AL18"/>
  <c r="AP18" s="1"/>
  <c r="AL30"/>
  <c r="AP30" s="1"/>
  <c r="AL11"/>
  <c r="AP11" s="1"/>
  <c r="AL15"/>
  <c r="AO15" s="1"/>
  <c r="AL23"/>
  <c r="AN23" s="1"/>
  <c r="AL12"/>
  <c r="AN12" s="1"/>
  <c r="AL21"/>
  <c r="AP21" s="1"/>
  <c r="AL28"/>
  <c r="AO28" s="1"/>
  <c r="AL14"/>
  <c r="AP14" s="1"/>
  <c r="AL7"/>
  <c r="AP7" s="1"/>
  <c r="AL9"/>
  <c r="AR9" s="1"/>
  <c r="AU15" s="1"/>
  <c r="AL22"/>
  <c r="AP22" s="1"/>
  <c r="AL10"/>
  <c r="AP10" s="1"/>
  <c r="AL19"/>
  <c r="AP19" s="1"/>
  <c r="AL20"/>
  <c r="AO20" s="1"/>
  <c r="AL25"/>
  <c r="AP25" s="1"/>
  <c r="AL13"/>
  <c r="AP13" s="1"/>
  <c r="AL17"/>
  <c r="AP17" s="1"/>
  <c r="AL29"/>
  <c r="AR29" s="1"/>
  <c r="AL31"/>
  <c r="AP31" s="1"/>
  <c r="AL27"/>
  <c r="AO27" s="1"/>
  <c r="AL8" i="17"/>
  <c r="AP8" s="1"/>
  <c r="AL16"/>
  <c r="AR16" s="1"/>
  <c r="AL27"/>
  <c r="AN27" s="1"/>
  <c r="AL15"/>
  <c r="AO15" s="1"/>
  <c r="AL13"/>
  <c r="AP13" s="1"/>
  <c r="AL19"/>
  <c r="AO19" s="1"/>
  <c r="AL26"/>
  <c r="AP26" s="1"/>
  <c r="AL6"/>
  <c r="AQ6" s="1"/>
  <c r="AL28"/>
  <c r="AP28" s="1"/>
  <c r="AL22"/>
  <c r="AP22" s="1"/>
  <c r="AL10"/>
  <c r="AN10" s="1"/>
  <c r="AL20"/>
  <c r="AP20" s="1"/>
  <c r="AL21"/>
  <c r="AN21" s="1"/>
  <c r="AL29"/>
  <c r="AR29" s="1"/>
  <c r="AL9"/>
  <c r="AO9" s="1"/>
  <c r="AL7"/>
  <c r="AR7" s="1"/>
  <c r="AU9" s="1"/>
  <c r="AL14"/>
  <c r="AO14" s="1"/>
  <c r="AL24"/>
  <c r="AP24" s="1"/>
  <c r="AL18"/>
  <c r="AP18" s="1"/>
  <c r="AL17"/>
  <c r="AR17" s="1"/>
  <c r="AL25"/>
  <c r="AP25" s="1"/>
  <c r="AL23"/>
  <c r="AP23" s="1"/>
  <c r="AL12"/>
  <c r="AP12" s="1"/>
  <c r="AL17" i="18"/>
  <c r="AP17" s="1"/>
  <c r="AL21"/>
  <c r="AP21" s="1"/>
  <c r="AL7"/>
  <c r="AP7" s="1"/>
  <c r="AL27"/>
  <c r="AN27" s="1"/>
  <c r="AL19"/>
  <c r="AO19" s="1"/>
  <c r="AL13"/>
  <c r="AN13" s="1"/>
  <c r="AL25"/>
  <c r="AP25" s="1"/>
  <c r="AL11"/>
  <c r="AP11" s="1"/>
  <c r="AL22"/>
  <c r="AO22" s="1"/>
  <c r="AL18"/>
  <c r="AP18" s="1"/>
  <c r="AL26"/>
  <c r="AP26" s="1"/>
  <c r="AL24"/>
  <c r="AN24" s="1"/>
  <c r="AL12"/>
  <c r="AP12" s="1"/>
  <c r="AL10"/>
  <c r="AO10" s="1"/>
  <c r="AL16"/>
  <c r="AO16" s="1"/>
  <c r="AL8"/>
  <c r="AO8" s="1"/>
  <c r="AL14"/>
  <c r="AN14" s="1"/>
  <c r="AL23"/>
  <c r="AN23" s="1"/>
  <c r="AL9"/>
  <c r="AP9" s="1"/>
  <c r="AL20"/>
  <c r="AP20" s="1"/>
  <c r="AL15"/>
  <c r="AN15" s="1"/>
  <c r="AL6"/>
  <c r="AQ6" s="1"/>
  <c r="AL14" i="29"/>
  <c r="AP14" s="1"/>
  <c r="AL15"/>
  <c r="AP15" s="1"/>
  <c r="AL17"/>
  <c r="AP17" s="1"/>
  <c r="AL21"/>
  <c r="AP21" s="1"/>
  <c r="AL8"/>
  <c r="AP8" s="1"/>
  <c r="AL10"/>
  <c r="AP10" s="1"/>
  <c r="AL24"/>
  <c r="AP24" s="1"/>
  <c r="AL11"/>
  <c r="AP11" s="1"/>
  <c r="AL16"/>
  <c r="AP16" s="1"/>
  <c r="AL20"/>
  <c r="AP20" s="1"/>
  <c r="AL25"/>
  <c r="AP25" s="1"/>
  <c r="AL7"/>
  <c r="AP7" s="1"/>
  <c r="AL12"/>
  <c r="AP12" s="1"/>
  <c r="AL23"/>
  <c r="AP23" s="1"/>
  <c r="AL22"/>
  <c r="AP22" s="1"/>
  <c r="AL9"/>
  <c r="AP9" s="1"/>
  <c r="AL19"/>
  <c r="AP19" s="1"/>
  <c r="AL18"/>
  <c r="AP18" s="1"/>
  <c r="Z13" i="20"/>
  <c r="AD13"/>
  <c r="V14"/>
  <c r="AD6" i="22"/>
  <c r="V6"/>
  <c r="AQ6" i="29"/>
  <c r="AP6"/>
  <c r="AP9" i="17"/>
  <c r="AP7"/>
  <c r="AP14"/>
  <c r="AP29"/>
  <c r="AP11"/>
  <c r="AN26"/>
  <c r="AP11" i="30"/>
  <c r="AQ6"/>
  <c r="AP17"/>
  <c r="AP7"/>
  <c r="AP31"/>
  <c r="AL14" i="31"/>
  <c r="AR14" s="1"/>
  <c r="AL17"/>
  <c r="AN17" s="1"/>
  <c r="AL7"/>
  <c r="AN7" s="1"/>
  <c r="AL13"/>
  <c r="AN13" s="1"/>
  <c r="AL12"/>
  <c r="AO12" s="1"/>
  <c r="AL6"/>
  <c r="AN6" s="1"/>
  <c r="AL24"/>
  <c r="AL23"/>
  <c r="AN23" s="1"/>
  <c r="AL22"/>
  <c r="AN22" s="1"/>
  <c r="AL10"/>
  <c r="AO10" s="1"/>
  <c r="AL33"/>
  <c r="AO33" s="1"/>
  <c r="AL32"/>
  <c r="AR32" s="1"/>
  <c r="AL19"/>
  <c r="AO19" s="1"/>
  <c r="AL34"/>
  <c r="AR34" s="1"/>
  <c r="AL30"/>
  <c r="AO30" s="1"/>
  <c r="AL27"/>
  <c r="AL8"/>
  <c r="AR8" s="1"/>
  <c r="AU14" s="1"/>
  <c r="AY12" s="1"/>
  <c r="AL9"/>
  <c r="AR9" s="1"/>
  <c r="AU15" s="1"/>
  <c r="AL15"/>
  <c r="AO15" s="1"/>
  <c r="AL18"/>
  <c r="AO18" s="1"/>
  <c r="AL26"/>
  <c r="AO26" s="1"/>
  <c r="AL16"/>
  <c r="AO16" s="1"/>
  <c r="AL21"/>
  <c r="AN21" s="1"/>
  <c r="AL11"/>
  <c r="AO11" s="1"/>
  <c r="AL25"/>
  <c r="AR25" s="1"/>
  <c r="AL20"/>
  <c r="AO20" s="1"/>
  <c r="AL35"/>
  <c r="AR35" s="1"/>
  <c r="AL28"/>
  <c r="AL29"/>
  <c r="U14" i="20"/>
  <c r="V11"/>
  <c r="AF9" i="22"/>
  <c r="AF8"/>
  <c r="AF11"/>
  <c r="AE6"/>
  <c r="AF7"/>
  <c r="AF12"/>
  <c r="AF10"/>
  <c r="AF7" i="21"/>
  <c r="N9" i="20"/>
  <c r="K7"/>
  <c r="Z15"/>
  <c r="U8"/>
  <c r="Z14"/>
  <c r="Y13"/>
  <c r="AF9"/>
  <c r="V16"/>
  <c r="V12"/>
  <c r="N13"/>
  <c r="K16"/>
  <c r="N17"/>
  <c r="Z6"/>
  <c r="Y11"/>
  <c r="Y12"/>
  <c r="AF6"/>
  <c r="AF15"/>
  <c r="AE15"/>
  <c r="AF17"/>
  <c r="K17" i="19"/>
  <c r="W20"/>
  <c r="N12"/>
  <c r="U9" i="20"/>
  <c r="U17"/>
  <c r="N16"/>
  <c r="V6"/>
  <c r="AF7"/>
  <c r="Y8"/>
  <c r="AE11"/>
  <c r="AE12"/>
  <c r="Y15"/>
  <c r="Z16"/>
  <c r="N11"/>
  <c r="AC17"/>
  <c r="U7"/>
  <c r="AF8"/>
  <c r="AE13"/>
  <c r="AE14"/>
  <c r="Y14"/>
  <c r="U15"/>
  <c r="AC15"/>
  <c r="AF16"/>
  <c r="K13"/>
  <c r="AF8" i="21"/>
  <c r="AO30" i="30"/>
  <c r="AR30"/>
  <c r="AN30"/>
  <c r="V13" i="22"/>
  <c r="T14"/>
  <c r="U7"/>
  <c r="U9"/>
  <c r="U12"/>
  <c r="Y12"/>
  <c r="W14"/>
  <c r="AA14"/>
  <c r="U8"/>
  <c r="Y8"/>
  <c r="AC8"/>
  <c r="U10"/>
  <c r="U11"/>
  <c r="Y11"/>
  <c r="AL18" i="32"/>
  <c r="AL10"/>
  <c r="AL11"/>
  <c r="AL6"/>
  <c r="AL29"/>
  <c r="AL27"/>
  <c r="AL24"/>
  <c r="AL28"/>
  <c r="AL30"/>
  <c r="AP30" s="1"/>
  <c r="AL33"/>
  <c r="AL7"/>
  <c r="AL14"/>
  <c r="AL13"/>
  <c r="AL25"/>
  <c r="AL17"/>
  <c r="AL31"/>
  <c r="AL37"/>
  <c r="AL26"/>
  <c r="AL9"/>
  <c r="AL21"/>
  <c r="AL12"/>
  <c r="AL16"/>
  <c r="AL19"/>
  <c r="AL34"/>
  <c r="AL36"/>
  <c r="AL15"/>
  <c r="AL8"/>
  <c r="AL22"/>
  <c r="AL20"/>
  <c r="AL23"/>
  <c r="AL35"/>
  <c r="AL32"/>
  <c r="AN33" i="30"/>
  <c r="AO31"/>
  <c r="AN31"/>
  <c r="AR31"/>
  <c r="AR27" i="17"/>
  <c r="AR24" i="31"/>
  <c r="AR10" i="30"/>
  <c r="AR11"/>
  <c r="AO11"/>
  <c r="AN11"/>
  <c r="AN16"/>
  <c r="AN23"/>
  <c r="AN15"/>
  <c r="AO17"/>
  <c r="AN17"/>
  <c r="AR17"/>
  <c r="AR6"/>
  <c r="AU8" s="1"/>
  <c r="AY11" s="1"/>
  <c r="AN7"/>
  <c r="AN14" i="23"/>
  <c r="AO13"/>
  <c r="AR8" i="17"/>
  <c r="AU14" s="1"/>
  <c r="AY12" s="1"/>
  <c r="AN15"/>
  <c r="AR14"/>
  <c r="AR23"/>
  <c r="AN16"/>
  <c r="AN11"/>
  <c r="AR19"/>
  <c r="S20" i="19"/>
  <c r="X20"/>
  <c r="K18"/>
  <c r="N13"/>
  <c r="N17"/>
  <c r="AN15" i="29"/>
  <c r="AR15"/>
  <c r="AN21"/>
  <c r="AR21"/>
  <c r="AN10"/>
  <c r="AR10"/>
  <c r="AN13"/>
  <c r="AO13"/>
  <c r="AR13"/>
  <c r="AR24"/>
  <c r="AN11"/>
  <c r="AN16"/>
  <c r="AR20"/>
  <c r="AR25"/>
  <c r="AN7"/>
  <c r="AN12"/>
  <c r="AR19"/>
  <c r="AN6"/>
  <c r="AO6"/>
  <c r="AR6"/>
  <c r="AU8" s="1"/>
  <c r="AA20" i="19"/>
  <c r="AB20"/>
  <c r="T20"/>
  <c r="AD15" i="20"/>
  <c r="AD16"/>
  <c r="AF14"/>
  <c r="AD14"/>
  <c r="AC14"/>
  <c r="AC12"/>
  <c r="AD11"/>
  <c r="AC11"/>
  <c r="AD12"/>
  <c r="AC7"/>
  <c r="AC8"/>
  <c r="AA18"/>
  <c r="AC9"/>
  <c r="Y17"/>
  <c r="Y10"/>
  <c r="Z12"/>
  <c r="Z10"/>
  <c r="AC10"/>
  <c r="AF13"/>
  <c r="AC13"/>
  <c r="AB18"/>
  <c r="AE10"/>
  <c r="AD10"/>
  <c r="Z11"/>
  <c r="U12"/>
  <c r="T18"/>
  <c r="S18"/>
  <c r="Y7"/>
  <c r="Y9"/>
  <c r="X18"/>
  <c r="W18"/>
  <c r="AC14" i="21"/>
  <c r="Y15"/>
  <c r="V6"/>
  <c r="AD6"/>
  <c r="AC13"/>
  <c r="Z14"/>
  <c r="AF6"/>
  <c r="Z6"/>
  <c r="Y6"/>
  <c r="AB16"/>
  <c r="U8"/>
  <c r="Y8"/>
  <c r="AC8"/>
  <c r="X16"/>
  <c r="V10"/>
  <c r="Z10"/>
  <c r="AD10"/>
  <c r="N11"/>
  <c r="AE13"/>
  <c r="Z13"/>
  <c r="Y13"/>
  <c r="K11"/>
  <c r="U6"/>
  <c r="AC6"/>
  <c r="K15"/>
  <c r="N6"/>
  <c r="AC12" i="22"/>
  <c r="AB14"/>
  <c r="AC7"/>
  <c r="AC9"/>
  <c r="Y10"/>
  <c r="Y7"/>
  <c r="X14"/>
  <c r="Y9"/>
  <c r="AC10"/>
  <c r="R6"/>
  <c r="U6"/>
  <c r="Y6"/>
  <c r="AC6"/>
  <c r="AF13"/>
  <c r="Z13"/>
  <c r="Y13"/>
  <c r="K12"/>
  <c r="N10"/>
  <c r="N13"/>
  <c r="N6"/>
  <c r="U13"/>
  <c r="AC13"/>
  <c r="K11"/>
  <c r="K13"/>
  <c r="S14"/>
  <c r="K10"/>
  <c r="K6"/>
  <c r="AE7"/>
  <c r="AE8"/>
  <c r="AE9"/>
  <c r="R7"/>
  <c r="V7"/>
  <c r="Z7"/>
  <c r="AD7"/>
  <c r="R8"/>
  <c r="V8"/>
  <c r="Z8"/>
  <c r="AD8"/>
  <c r="R9"/>
  <c r="V9"/>
  <c r="Z9"/>
  <c r="AD9"/>
  <c r="AE10"/>
  <c r="AE11"/>
  <c r="AG11" s="1"/>
  <c r="AE12"/>
  <c r="AF6"/>
  <c r="N7"/>
  <c r="N8"/>
  <c r="N9"/>
  <c r="R10"/>
  <c r="V10"/>
  <c r="Z10"/>
  <c r="AD10"/>
  <c r="R11"/>
  <c r="V11"/>
  <c r="Z11"/>
  <c r="AD11"/>
  <c r="V12"/>
  <c r="Z12"/>
  <c r="AD12"/>
  <c r="AE13"/>
  <c r="K13" i="21"/>
  <c r="S16"/>
  <c r="AA16"/>
  <c r="U7"/>
  <c r="AC7"/>
  <c r="Y9"/>
  <c r="Z11"/>
  <c r="Z12"/>
  <c r="AD14"/>
  <c r="AD15"/>
  <c r="K10"/>
  <c r="K14"/>
  <c r="W16"/>
  <c r="AF9"/>
  <c r="AF11"/>
  <c r="AF12"/>
  <c r="N14"/>
  <c r="R6"/>
  <c r="Y7"/>
  <c r="U9"/>
  <c r="AC9"/>
  <c r="V11"/>
  <c r="AD11"/>
  <c r="V12"/>
  <c r="AD12"/>
  <c r="AF13"/>
  <c r="AD13"/>
  <c r="AE14"/>
  <c r="Y14"/>
  <c r="K12"/>
  <c r="N13"/>
  <c r="T16"/>
  <c r="AC15"/>
  <c r="Z15"/>
  <c r="V14"/>
  <c r="U13"/>
  <c r="U14"/>
  <c r="AE15"/>
  <c r="R15"/>
  <c r="AF15"/>
  <c r="AE8"/>
  <c r="V7"/>
  <c r="AF14"/>
  <c r="AE6"/>
  <c r="K7"/>
  <c r="K8"/>
  <c r="K9"/>
  <c r="N10"/>
  <c r="U10"/>
  <c r="Y10"/>
  <c r="AC10"/>
  <c r="U11"/>
  <c r="Y11"/>
  <c r="AC11"/>
  <c r="N12"/>
  <c r="U12"/>
  <c r="Y12"/>
  <c r="AC12"/>
  <c r="V13"/>
  <c r="V15"/>
  <c r="AE7"/>
  <c r="AE9"/>
  <c r="AF10"/>
  <c r="R7"/>
  <c r="Z7"/>
  <c r="AD7"/>
  <c r="R8"/>
  <c r="AK8" s="1"/>
  <c r="V8"/>
  <c r="Z8"/>
  <c r="AD8"/>
  <c r="R9"/>
  <c r="AK9" s="1"/>
  <c r="V9"/>
  <c r="Z9"/>
  <c r="AD9"/>
  <c r="AE10"/>
  <c r="AE11"/>
  <c r="AE12"/>
  <c r="V13" i="20"/>
  <c r="U10"/>
  <c r="U13"/>
  <c r="V10"/>
  <c r="U11"/>
  <c r="V15"/>
  <c r="K10"/>
  <c r="K8"/>
  <c r="K9"/>
  <c r="R14"/>
  <c r="R12"/>
  <c r="R11"/>
  <c r="K12"/>
  <c r="R15"/>
  <c r="AE6"/>
  <c r="AE16"/>
  <c r="AE7"/>
  <c r="AE8"/>
  <c r="AE9"/>
  <c r="AF10"/>
  <c r="AF11"/>
  <c r="AF12"/>
  <c r="AE17"/>
  <c r="N6"/>
  <c r="U6"/>
  <c r="Y6"/>
  <c r="AC6"/>
  <c r="R7"/>
  <c r="V7"/>
  <c r="Z7"/>
  <c r="AD7"/>
  <c r="R8"/>
  <c r="V8"/>
  <c r="Z8"/>
  <c r="AD8"/>
  <c r="R9"/>
  <c r="AK9" s="1"/>
  <c r="V9"/>
  <c r="Z9"/>
  <c r="AD9"/>
  <c r="U16"/>
  <c r="Y16"/>
  <c r="AC16"/>
  <c r="R17"/>
  <c r="V17"/>
  <c r="Z17"/>
  <c r="AD17"/>
  <c r="R6"/>
  <c r="AD6"/>
  <c r="R16"/>
  <c r="R12" i="19"/>
  <c r="K16"/>
  <c r="N11"/>
  <c r="N15"/>
  <c r="N19"/>
  <c r="K19"/>
  <c r="AD8"/>
  <c r="AF18"/>
  <c r="U8"/>
  <c r="U9"/>
  <c r="Z9"/>
  <c r="U10"/>
  <c r="U11"/>
  <c r="U12"/>
  <c r="Y18"/>
  <c r="Y8"/>
  <c r="Y9"/>
  <c r="Z10"/>
  <c r="AD12"/>
  <c r="Y13"/>
  <c r="Y12"/>
  <c r="V8"/>
  <c r="V9"/>
  <c r="AF13"/>
  <c r="Z11"/>
  <c r="U16"/>
  <c r="AC16"/>
  <c r="U17"/>
  <c r="U7"/>
  <c r="AC9"/>
  <c r="AF14"/>
  <c r="AE18"/>
  <c r="AC10"/>
  <c r="AC12"/>
  <c r="Y14"/>
  <c r="N10"/>
  <c r="N8"/>
  <c r="K8"/>
  <c r="AD11"/>
  <c r="Z17"/>
  <c r="AC18"/>
  <c r="U6"/>
  <c r="AC6"/>
  <c r="N7"/>
  <c r="Z7"/>
  <c r="K6"/>
  <c r="K7"/>
  <c r="K9"/>
  <c r="AE10"/>
  <c r="AE11"/>
  <c r="AC11"/>
  <c r="AE12"/>
  <c r="Z12"/>
  <c r="AF17"/>
  <c r="Y17"/>
  <c r="AD10"/>
  <c r="Y15"/>
  <c r="AC8"/>
  <c r="N9"/>
  <c r="AF10"/>
  <c r="Y10"/>
  <c r="AF11"/>
  <c r="Y11"/>
  <c r="AF12"/>
  <c r="AF15"/>
  <c r="AD17"/>
  <c r="V19"/>
  <c r="AD19"/>
  <c r="Y6"/>
  <c r="AE9"/>
  <c r="AE14"/>
  <c r="AC14"/>
  <c r="AE15"/>
  <c r="AC15"/>
  <c r="AF16"/>
  <c r="V17"/>
  <c r="AC17"/>
  <c r="R18"/>
  <c r="AK18" s="1"/>
  <c r="V18"/>
  <c r="Z18"/>
  <c r="AD18"/>
  <c r="Z19"/>
  <c r="AD7"/>
  <c r="U13"/>
  <c r="AC13"/>
  <c r="Y16"/>
  <c r="AF7"/>
  <c r="Y7"/>
  <c r="V7"/>
  <c r="AC7"/>
  <c r="AE8"/>
  <c r="Z8"/>
  <c r="AD9"/>
  <c r="R10"/>
  <c r="AK10" s="1"/>
  <c r="V10"/>
  <c r="R11"/>
  <c r="V11"/>
  <c r="V12"/>
  <c r="U18"/>
  <c r="AF19"/>
  <c r="AF6"/>
  <c r="AE13"/>
  <c r="AE19"/>
  <c r="AE6"/>
  <c r="AF8"/>
  <c r="R13"/>
  <c r="AK13" s="1"/>
  <c r="V13"/>
  <c r="Z13"/>
  <c r="AD13"/>
  <c r="R14"/>
  <c r="AK14" s="1"/>
  <c r="V14"/>
  <c r="Z14"/>
  <c r="AD14"/>
  <c r="R15"/>
  <c r="V15"/>
  <c r="Z15"/>
  <c r="AD15"/>
  <c r="R6"/>
  <c r="V6"/>
  <c r="Z6"/>
  <c r="AD6"/>
  <c r="AE7"/>
  <c r="K12"/>
  <c r="U14"/>
  <c r="U15"/>
  <c r="R16"/>
  <c r="AK16" s="1"/>
  <c r="V16"/>
  <c r="Z16"/>
  <c r="AD16"/>
  <c r="AE17"/>
  <c r="U19"/>
  <c r="Y19"/>
  <c r="AC19"/>
  <c r="AF9"/>
  <c r="AE16"/>
  <c r="R12" i="1"/>
  <c r="AK12" s="1"/>
  <c r="N12"/>
  <c r="K21"/>
  <c r="K13"/>
  <c r="N21"/>
  <c r="N17"/>
  <c r="K12"/>
  <c r="K20"/>
  <c r="N16"/>
  <c r="R16"/>
  <c r="AK16" s="1"/>
  <c r="K16"/>
  <c r="R9"/>
  <c r="AK9" s="1"/>
  <c r="K9"/>
  <c r="K17"/>
  <c r="N13"/>
  <c r="R20"/>
  <c r="N9"/>
  <c r="R8"/>
  <c r="AK8" s="1"/>
  <c r="N8"/>
  <c r="R17"/>
  <c r="AK17" s="1"/>
  <c r="R13"/>
  <c r="K19"/>
  <c r="N19"/>
  <c r="R7"/>
  <c r="R18"/>
  <c r="R14"/>
  <c r="AK14" s="1"/>
  <c r="R10"/>
  <c r="K10"/>
  <c r="K14"/>
  <c r="N6"/>
  <c r="R6"/>
  <c r="U6"/>
  <c r="O22"/>
  <c r="AK16" i="20" l="1"/>
  <c r="AK17"/>
  <c r="AK12"/>
  <c r="AK8"/>
  <c r="AK15"/>
  <c r="AK14"/>
  <c r="AN24" i="23"/>
  <c r="AO16"/>
  <c r="AP24"/>
  <c r="AR21"/>
  <c r="AO25" i="17"/>
  <c r="AO8"/>
  <c r="AO11"/>
  <c r="AO16"/>
  <c r="AP19"/>
  <c r="AP16"/>
  <c r="AN8" i="29"/>
  <c r="AL22" i="28"/>
  <c r="AP22" s="1"/>
  <c r="AR12" i="31"/>
  <c r="AR13"/>
  <c r="AR17"/>
  <c r="AR11"/>
  <c r="AR18"/>
  <c r="AR31"/>
  <c r="AO31"/>
  <c r="AN31"/>
  <c r="AN10"/>
  <c r="AO32"/>
  <c r="AR15"/>
  <c r="AO22"/>
  <c r="AN14"/>
  <c r="AN33"/>
  <c r="AO25"/>
  <c r="AO21" i="30"/>
  <c r="AR12"/>
  <c r="AN20"/>
  <c r="AO22"/>
  <c r="AR19"/>
  <c r="AR26"/>
  <c r="AN32"/>
  <c r="AP28"/>
  <c r="AN28"/>
  <c r="AO27"/>
  <c r="AP15"/>
  <c r="AP13"/>
  <c r="AO12"/>
  <c r="AR20"/>
  <c r="AN22"/>
  <c r="AN19"/>
  <c r="AO14"/>
  <c r="AN25"/>
  <c r="AP22"/>
  <c r="AP14"/>
  <c r="AN12"/>
  <c r="AO20"/>
  <c r="AR21"/>
  <c r="AO9"/>
  <c r="AO19"/>
  <c r="AR14"/>
  <c r="AR25"/>
  <c r="AO18"/>
  <c r="AR29"/>
  <c r="AP26"/>
  <c r="AN29"/>
  <c r="AP32"/>
  <c r="AO7"/>
  <c r="AO6"/>
  <c r="AN6"/>
  <c r="AN24"/>
  <c r="AO8"/>
  <c r="AR15"/>
  <c r="AR16"/>
  <c r="AN13"/>
  <c r="AO28"/>
  <c r="AR27"/>
  <c r="AP16"/>
  <c r="AR24"/>
  <c r="AO24"/>
  <c r="AR8"/>
  <c r="AU14" s="1"/>
  <c r="AY12" s="1"/>
  <c r="AN8"/>
  <c r="AR23"/>
  <c r="AO23"/>
  <c r="AR13"/>
  <c r="AR33"/>
  <c r="AO33"/>
  <c r="AN27"/>
  <c r="AN21"/>
  <c r="AR9"/>
  <c r="AU15" s="1"/>
  <c r="AN9"/>
  <c r="AO10"/>
  <c r="AN10"/>
  <c r="AO25"/>
  <c r="AR18"/>
  <c r="AN18"/>
  <c r="AO26"/>
  <c r="AO32"/>
  <c r="AO29"/>
  <c r="AR24" i="23"/>
  <c r="AR18"/>
  <c r="AN26"/>
  <c r="AP29"/>
  <c r="AP23"/>
  <c r="AO6"/>
  <c r="AN20"/>
  <c r="AN9"/>
  <c r="AO11"/>
  <c r="AO29"/>
  <c r="AR27"/>
  <c r="AP20"/>
  <c r="AN6"/>
  <c r="AR20"/>
  <c r="AO23"/>
  <c r="AO18"/>
  <c r="AN21"/>
  <c r="AN10"/>
  <c r="AR11"/>
  <c r="AN29"/>
  <c r="AN27"/>
  <c r="AP6"/>
  <c r="AP9"/>
  <c r="AP27"/>
  <c r="AR6"/>
  <c r="AU8" s="1"/>
  <c r="AY11" s="1"/>
  <c r="AR13"/>
  <c r="AN13"/>
  <c r="AR14"/>
  <c r="AO14"/>
  <c r="AR23"/>
  <c r="AN18"/>
  <c r="AO9"/>
  <c r="AO21"/>
  <c r="AR10"/>
  <c r="AO10"/>
  <c r="AN11"/>
  <c r="AR26"/>
  <c r="AO26"/>
  <c r="AP16"/>
  <c r="AO22"/>
  <c r="AR16"/>
  <c r="AN30"/>
  <c r="AP12"/>
  <c r="AP15"/>
  <c r="AR25"/>
  <c r="AN8"/>
  <c r="AO12"/>
  <c r="AN15"/>
  <c r="AR30"/>
  <c r="AN28"/>
  <c r="AP28"/>
  <c r="AO19"/>
  <c r="AR8"/>
  <c r="AU14" s="1"/>
  <c r="AY12" s="1"/>
  <c r="AO8"/>
  <c r="AR12"/>
  <c r="AR15"/>
  <c r="AO30"/>
  <c r="AR28"/>
  <c r="AN25"/>
  <c r="AR22"/>
  <c r="AO17"/>
  <c r="AN7"/>
  <c r="AN31"/>
  <c r="AO25"/>
  <c r="AR19"/>
  <c r="AN19"/>
  <c r="AN22"/>
  <c r="AR17"/>
  <c r="AN17"/>
  <c r="AR7"/>
  <c r="AU9" s="1"/>
  <c r="AO7"/>
  <c r="AO31"/>
  <c r="AR31"/>
  <c r="AN7" i="17"/>
  <c r="AN6"/>
  <c r="AO24"/>
  <c r="AR15"/>
  <c r="AP15"/>
  <c r="AR28"/>
  <c r="AR13"/>
  <c r="AO21"/>
  <c r="AN8"/>
  <c r="AO27"/>
  <c r="AP27"/>
  <c r="AR18"/>
  <c r="AN13"/>
  <c r="AR9"/>
  <c r="AU15" s="1"/>
  <c r="AO10"/>
  <c r="AO26"/>
  <c r="AP10"/>
  <c r="AP21"/>
  <c r="AO7"/>
  <c r="AN19"/>
  <c r="AN23"/>
  <c r="AN17"/>
  <c r="AR24"/>
  <c r="AO20"/>
  <c r="AN22"/>
  <c r="AO29"/>
  <c r="AP6"/>
  <c r="AN12"/>
  <c r="AR25"/>
  <c r="AO28"/>
  <c r="AN28"/>
  <c r="AO13"/>
  <c r="AN14"/>
  <c r="AR21"/>
  <c r="AR10"/>
  <c r="AR26"/>
  <c r="AP17"/>
  <c r="AR6"/>
  <c r="AU8" s="1"/>
  <c r="AY11" s="1"/>
  <c r="AO6"/>
  <c r="AQ7" s="1"/>
  <c r="AQ8" s="1"/>
  <c r="AO23"/>
  <c r="AO17"/>
  <c r="AN24"/>
  <c r="AR20"/>
  <c r="AN20"/>
  <c r="AR22"/>
  <c r="AO22"/>
  <c r="AN29"/>
  <c r="AR12"/>
  <c r="AO12"/>
  <c r="AN25"/>
  <c r="AN18"/>
  <c r="AO18"/>
  <c r="AN9"/>
  <c r="AN22" i="18"/>
  <c r="AO13"/>
  <c r="AR17"/>
  <c r="AN25"/>
  <c r="AO11"/>
  <c r="AO17"/>
  <c r="AN17"/>
  <c r="AR18"/>
  <c r="AR6"/>
  <c r="AU8" s="1"/>
  <c r="AY11" s="1"/>
  <c r="AP13"/>
  <c r="AR14"/>
  <c r="AP16"/>
  <c r="AR12"/>
  <c r="AN19"/>
  <c r="AN7"/>
  <c r="AN9"/>
  <c r="AN16"/>
  <c r="AP15"/>
  <c r="AP19"/>
  <c r="AO21"/>
  <c r="AP24"/>
  <c r="AR21"/>
  <c r="AN21"/>
  <c r="AO20"/>
  <c r="AR23"/>
  <c r="AN8"/>
  <c r="AN10"/>
  <c r="AR24"/>
  <c r="AN26"/>
  <c r="AN12"/>
  <c r="AR19"/>
  <c r="AR7"/>
  <c r="AU9" s="1"/>
  <c r="AO7"/>
  <c r="AO15"/>
  <c r="AR9"/>
  <c r="AU15" s="1"/>
  <c r="AP14"/>
  <c r="AP22"/>
  <c r="AR13"/>
  <c r="AN18"/>
  <c r="AR11"/>
  <c r="AO27"/>
  <c r="AO24"/>
  <c r="AP27"/>
  <c r="AO18"/>
  <c r="AN11"/>
  <c r="AN6"/>
  <c r="AR20"/>
  <c r="AR27"/>
  <c r="AP23"/>
  <c r="AP8"/>
  <c r="AP10"/>
  <c r="AR26"/>
  <c r="AO26"/>
  <c r="AO12"/>
  <c r="AR22"/>
  <c r="AR15"/>
  <c r="AO9"/>
  <c r="AO14"/>
  <c r="AR16"/>
  <c r="AR25"/>
  <c r="AO25"/>
  <c r="AO6"/>
  <c r="AN20"/>
  <c r="AO23"/>
  <c r="AR8"/>
  <c r="AU14" s="1"/>
  <c r="AY12" s="1"/>
  <c r="AR10"/>
  <c r="AP6"/>
  <c r="AO22" i="29"/>
  <c r="AR14"/>
  <c r="AN19"/>
  <c r="AR12"/>
  <c r="AN25"/>
  <c r="AR16"/>
  <c r="AN24"/>
  <c r="AR8"/>
  <c r="AU14" s="1"/>
  <c r="AO17"/>
  <c r="AN14"/>
  <c r="AO19"/>
  <c r="AR22"/>
  <c r="AN22"/>
  <c r="AO12"/>
  <c r="AO25"/>
  <c r="AO16"/>
  <c r="AO24"/>
  <c r="AO8"/>
  <c r="AR17"/>
  <c r="AN17"/>
  <c r="AO14"/>
  <c r="AR7"/>
  <c r="AU9" s="1"/>
  <c r="AN20"/>
  <c r="AR11"/>
  <c r="AN23"/>
  <c r="AO10"/>
  <c r="AO21"/>
  <c r="AO15"/>
  <c r="AO7"/>
  <c r="AQ7" s="1"/>
  <c r="AO20"/>
  <c r="AO11"/>
  <c r="AN18"/>
  <c r="AR23"/>
  <c r="AR18"/>
  <c r="AO9"/>
  <c r="AO23"/>
  <c r="AO18"/>
  <c r="AR9"/>
  <c r="AU15" s="1"/>
  <c r="AN9"/>
  <c r="AL12" i="28"/>
  <c r="AP12" s="1"/>
  <c r="AL19"/>
  <c r="AP19" s="1"/>
  <c r="AL18"/>
  <c r="AP18" s="1"/>
  <c r="AL23"/>
  <c r="AP23" s="1"/>
  <c r="AL13"/>
  <c r="AP13" s="1"/>
  <c r="AL16"/>
  <c r="AP16" s="1"/>
  <c r="AL21"/>
  <c r="AP21" s="1"/>
  <c r="AL17"/>
  <c r="AP17" s="1"/>
  <c r="AL7"/>
  <c r="AP7" s="1"/>
  <c r="AL20"/>
  <c r="AP20" s="1"/>
  <c r="AL8"/>
  <c r="AP8" s="1"/>
  <c r="AL15"/>
  <c r="AP15" s="1"/>
  <c r="AL11"/>
  <c r="AP11" s="1"/>
  <c r="AL14"/>
  <c r="AP14" s="1"/>
  <c r="AL10"/>
  <c r="AP10" s="1"/>
  <c r="AL9"/>
  <c r="AP9" s="1"/>
  <c r="AL6"/>
  <c r="AQ6" s="1"/>
  <c r="AH13" i="20"/>
  <c r="AH14"/>
  <c r="AG13"/>
  <c r="AJ13" s="1"/>
  <c r="AR28" i="31"/>
  <c r="AP28"/>
  <c r="AN20"/>
  <c r="AP20"/>
  <c r="AN11"/>
  <c r="AP11"/>
  <c r="AR16"/>
  <c r="AP16"/>
  <c r="AN18"/>
  <c r="AP18"/>
  <c r="AO9"/>
  <c r="AP9"/>
  <c r="AO27"/>
  <c r="AP27"/>
  <c r="AN34"/>
  <c r="AP34"/>
  <c r="AN32"/>
  <c r="AP32"/>
  <c r="AR10"/>
  <c r="AP10"/>
  <c r="AO23"/>
  <c r="AP23"/>
  <c r="AQ6"/>
  <c r="AP6"/>
  <c r="AO13"/>
  <c r="AP13"/>
  <c r="AO17"/>
  <c r="AP17"/>
  <c r="AN29"/>
  <c r="AP29"/>
  <c r="AN35"/>
  <c r="AP35"/>
  <c r="AN25"/>
  <c r="AP25"/>
  <c r="AR21"/>
  <c r="AP21"/>
  <c r="AN26"/>
  <c r="AP26"/>
  <c r="AN15"/>
  <c r="AP15"/>
  <c r="AO8"/>
  <c r="AP8"/>
  <c r="AR30"/>
  <c r="AP30"/>
  <c r="AN19"/>
  <c r="AP19"/>
  <c r="AR33"/>
  <c r="AP33"/>
  <c r="AR22"/>
  <c r="AP22"/>
  <c r="AO24"/>
  <c r="AP24"/>
  <c r="AN12"/>
  <c r="AP12"/>
  <c r="AO7"/>
  <c r="AP7"/>
  <c r="AO14"/>
  <c r="AP14"/>
  <c r="AP32" i="32"/>
  <c r="AP23"/>
  <c r="AP22"/>
  <c r="AP15"/>
  <c r="AP34"/>
  <c r="AP16"/>
  <c r="AP21"/>
  <c r="AP26"/>
  <c r="AP31"/>
  <c r="AP25"/>
  <c r="AP14"/>
  <c r="AP33"/>
  <c r="AP28"/>
  <c r="AP27"/>
  <c r="AQ6"/>
  <c r="AP6"/>
  <c r="AP10"/>
  <c r="AP35"/>
  <c r="AP20"/>
  <c r="AP8"/>
  <c r="AP36"/>
  <c r="AP19"/>
  <c r="AP12"/>
  <c r="AP9"/>
  <c r="AP37"/>
  <c r="AP17"/>
  <c r="AP13"/>
  <c r="AP7"/>
  <c r="AP24"/>
  <c r="AP29"/>
  <c r="AP11"/>
  <c r="AP18"/>
  <c r="AR19" i="31"/>
  <c r="AR7"/>
  <c r="AU9" s="1"/>
  <c r="AN24"/>
  <c r="AN8"/>
  <c r="AR26"/>
  <c r="AO21"/>
  <c r="AO35"/>
  <c r="AN30"/>
  <c r="AN16"/>
  <c r="AR23"/>
  <c r="AR20"/>
  <c r="AR6"/>
  <c r="AU8" s="1"/>
  <c r="AY11" s="1"/>
  <c r="AO6"/>
  <c r="AN9"/>
  <c r="AO34"/>
  <c r="AN27"/>
  <c r="AO29"/>
  <c r="AR29"/>
  <c r="AN28"/>
  <c r="AO28"/>
  <c r="AR27"/>
  <c r="AN32" i="32"/>
  <c r="AO23"/>
  <c r="AO22"/>
  <c r="AR15"/>
  <c r="AO34"/>
  <c r="AR16"/>
  <c r="AR21"/>
  <c r="AO26"/>
  <c r="AN31"/>
  <c r="AR25"/>
  <c r="AO14"/>
  <c r="AR33"/>
  <c r="AO28"/>
  <c r="AO27"/>
  <c r="AN6"/>
  <c r="AR10"/>
  <c r="AN35"/>
  <c r="AN20"/>
  <c r="AN8"/>
  <c r="AN36"/>
  <c r="AO19"/>
  <c r="AN12"/>
  <c r="AO9"/>
  <c r="AO37"/>
  <c r="AN17"/>
  <c r="AR13"/>
  <c r="AN7"/>
  <c r="AN30"/>
  <c r="AN24"/>
  <c r="AR29"/>
  <c r="AO11"/>
  <c r="AO18"/>
  <c r="AG9" i="22"/>
  <c r="AI9" s="1"/>
  <c r="AG10"/>
  <c r="AI10" s="1"/>
  <c r="AG8"/>
  <c r="AI8" s="1"/>
  <c r="AF14"/>
  <c r="AH13"/>
  <c r="AG13"/>
  <c r="AI13" s="1"/>
  <c r="AG12"/>
  <c r="AI12" s="1"/>
  <c r="AG7"/>
  <c r="AJ7" s="1"/>
  <c r="AG7" i="21"/>
  <c r="AJ7" s="1"/>
  <c r="AG17" i="20"/>
  <c r="AJ17" s="1"/>
  <c r="AG9"/>
  <c r="AI9" s="1"/>
  <c r="AH12"/>
  <c r="AH16"/>
  <c r="AG15"/>
  <c r="AI15" s="1"/>
  <c r="AH11"/>
  <c r="AK11" s="1"/>
  <c r="AG12"/>
  <c r="AI12" s="1"/>
  <c r="AG8"/>
  <c r="AJ8" s="1"/>
  <c r="AG10"/>
  <c r="AJ10" s="1"/>
  <c r="AG11"/>
  <c r="AJ11" s="1"/>
  <c r="AG14"/>
  <c r="AI14" s="1"/>
  <c r="AG16"/>
  <c r="AJ16" s="1"/>
  <c r="AH15"/>
  <c r="AG7"/>
  <c r="AJ7" s="1"/>
  <c r="AH10"/>
  <c r="AK10" s="1"/>
  <c r="AG13" i="21"/>
  <c r="AI13" s="1"/>
  <c r="AG8"/>
  <c r="AJ8" s="1"/>
  <c r="AR34" i="32"/>
  <c r="AR31"/>
  <c r="AO31"/>
  <c r="AO21"/>
  <c r="AN28"/>
  <c r="AR28"/>
  <c r="AN21"/>
  <c r="AN14"/>
  <c r="AR14"/>
  <c r="AO6"/>
  <c r="AR6"/>
  <c r="AU13" s="1"/>
  <c r="AR22"/>
  <c r="AO29"/>
  <c r="AR11"/>
  <c r="AO24"/>
  <c r="AR24"/>
  <c r="AR27"/>
  <c r="AR17"/>
  <c r="AN9"/>
  <c r="AO7"/>
  <c r="AN11"/>
  <c r="AN16"/>
  <c r="AN27"/>
  <c r="AO17"/>
  <c r="AR19"/>
  <c r="AO8"/>
  <c r="AR36"/>
  <c r="AR18"/>
  <c r="AN22"/>
  <c r="AN34"/>
  <c r="AR32"/>
  <c r="AO10"/>
  <c r="AO20"/>
  <c r="AO30"/>
  <c r="AO13"/>
  <c r="AO12"/>
  <c r="AN37"/>
  <c r="AO36"/>
  <c r="AN29"/>
  <c r="AN10"/>
  <c r="AR20"/>
  <c r="AN13"/>
  <c r="AR12"/>
  <c r="AR30"/>
  <c r="AR37"/>
  <c r="AN18"/>
  <c r="AN19"/>
  <c r="AR8"/>
  <c r="AU19" s="1"/>
  <c r="AO33"/>
  <c r="AO35"/>
  <c r="AO32"/>
  <c r="AO15"/>
  <c r="AR23"/>
  <c r="AN25"/>
  <c r="AN15"/>
  <c r="AN23"/>
  <c r="AR7"/>
  <c r="AU14" s="1"/>
  <c r="AO25"/>
  <c r="AR9"/>
  <c r="AU20" s="1"/>
  <c r="AO16"/>
  <c r="AR35"/>
  <c r="AR26"/>
  <c r="AN33"/>
  <c r="AN26"/>
  <c r="AN21" i="28"/>
  <c r="AN16"/>
  <c r="AO23"/>
  <c r="AN19"/>
  <c r="AO19"/>
  <c r="AN22"/>
  <c r="AO22"/>
  <c r="AR22"/>
  <c r="AO18"/>
  <c r="AG12" i="19"/>
  <c r="Z20"/>
  <c r="AD18" i="20"/>
  <c r="AH17"/>
  <c r="Y18"/>
  <c r="AC18"/>
  <c r="AF18"/>
  <c r="V18"/>
  <c r="U18"/>
  <c r="Z18"/>
  <c r="AE18"/>
  <c r="AD16" i="21"/>
  <c r="AH6"/>
  <c r="AH12"/>
  <c r="AH11"/>
  <c r="AH10"/>
  <c r="AH14"/>
  <c r="AG12"/>
  <c r="AG14"/>
  <c r="V16"/>
  <c r="Y16"/>
  <c r="AF16"/>
  <c r="U16"/>
  <c r="AJ11" i="22"/>
  <c r="AI11"/>
  <c r="AH6"/>
  <c r="Z14"/>
  <c r="Y14"/>
  <c r="AE14"/>
  <c r="AD14"/>
  <c r="V14"/>
  <c r="AC14"/>
  <c r="U14"/>
  <c r="AH11"/>
  <c r="AH10"/>
  <c r="AH9"/>
  <c r="AH8"/>
  <c r="AH7"/>
  <c r="AK7" s="1"/>
  <c r="AG6"/>
  <c r="AH12"/>
  <c r="Z16" i="21"/>
  <c r="AG9"/>
  <c r="AG11"/>
  <c r="AC16"/>
  <c r="AH13"/>
  <c r="AG15"/>
  <c r="AE16"/>
  <c r="AH15"/>
  <c r="AK15" s="1"/>
  <c r="AG10"/>
  <c r="AH7"/>
  <c r="AK7" s="1"/>
  <c r="AG6"/>
  <c r="AH9"/>
  <c r="AH8"/>
  <c r="AH9" i="20"/>
  <c r="AH8"/>
  <c r="AH6"/>
  <c r="AK6" s="1"/>
  <c r="AG6"/>
  <c r="AH7"/>
  <c r="AK7" s="1"/>
  <c r="AD20" i="19"/>
  <c r="U20"/>
  <c r="AC20"/>
  <c r="Y20"/>
  <c r="AE20"/>
  <c r="AH11"/>
  <c r="AK11" s="1"/>
  <c r="AH9"/>
  <c r="AF20"/>
  <c r="V20"/>
  <c r="AH8"/>
  <c r="AG16"/>
  <c r="AH10"/>
  <c r="AG14"/>
  <c r="AG18"/>
  <c r="AG13"/>
  <c r="AG15"/>
  <c r="AG9"/>
  <c r="AG17"/>
  <c r="AG11"/>
  <c r="AH17"/>
  <c r="AG10"/>
  <c r="AG8"/>
  <c r="AH19"/>
  <c r="AG7"/>
  <c r="AH12"/>
  <c r="AK12" s="1"/>
  <c r="AG19"/>
  <c r="AH7"/>
  <c r="AH18"/>
  <c r="AH16"/>
  <c r="AH6"/>
  <c r="AK6" s="1"/>
  <c r="AG6"/>
  <c r="AH15"/>
  <c r="AK15" s="1"/>
  <c r="AH14"/>
  <c r="AH13"/>
  <c r="AB21" i="1"/>
  <c r="AB20"/>
  <c r="AB19"/>
  <c r="AB18"/>
  <c r="AB17"/>
  <c r="AB16"/>
  <c r="AB15"/>
  <c r="AB14"/>
  <c r="AB13"/>
  <c r="AB12"/>
  <c r="AB11"/>
  <c r="AB10"/>
  <c r="AB9"/>
  <c r="AB8"/>
  <c r="AB7"/>
  <c r="AA21"/>
  <c r="AA20"/>
  <c r="AA19"/>
  <c r="AA18"/>
  <c r="AA17"/>
  <c r="AA16"/>
  <c r="AA15"/>
  <c r="AA14"/>
  <c r="AA13"/>
  <c r="AA12"/>
  <c r="AA11"/>
  <c r="AA10"/>
  <c r="AA9"/>
  <c r="AA8"/>
  <c r="X21"/>
  <c r="X20"/>
  <c r="X19"/>
  <c r="X18"/>
  <c r="X17"/>
  <c r="X16"/>
  <c r="X15"/>
  <c r="X14"/>
  <c r="X13"/>
  <c r="X12"/>
  <c r="X11"/>
  <c r="X10"/>
  <c r="X9"/>
  <c r="X8"/>
  <c r="X7"/>
  <c r="AA7"/>
  <c r="W21"/>
  <c r="W20"/>
  <c r="W19"/>
  <c r="Z19" s="1"/>
  <c r="W18"/>
  <c r="Z18" s="1"/>
  <c r="W17"/>
  <c r="W16"/>
  <c r="W15"/>
  <c r="Z15" s="1"/>
  <c r="W14"/>
  <c r="Z14" s="1"/>
  <c r="W13"/>
  <c r="W12"/>
  <c r="W11"/>
  <c r="Z11" s="1"/>
  <c r="W10"/>
  <c r="Z10" s="1"/>
  <c r="W9"/>
  <c r="Z9" s="1"/>
  <c r="W8"/>
  <c r="W7"/>
  <c r="Z7" s="1"/>
  <c r="T8"/>
  <c r="AK12" i="21" l="1"/>
  <c r="AK11"/>
  <c r="AK6"/>
  <c r="AK13" i="20"/>
  <c r="AK7" i="19"/>
  <c r="AN10" i="28"/>
  <c r="AN11"/>
  <c r="AN8"/>
  <c r="AK13" i="22"/>
  <c r="AK9"/>
  <c r="AK12"/>
  <c r="AK11"/>
  <c r="AK6"/>
  <c r="AK8"/>
  <c r="AK10"/>
  <c r="AQ7" i="30"/>
  <c r="AQ8" s="1"/>
  <c r="AQ9" s="1"/>
  <c r="AQ10" s="1"/>
  <c r="AQ11" s="1"/>
  <c r="AQ12" s="1"/>
  <c r="AQ13" s="1"/>
  <c r="AQ14" s="1"/>
  <c r="AQ15" s="1"/>
  <c r="AQ16" s="1"/>
  <c r="AQ17" s="1"/>
  <c r="AQ18" s="1"/>
  <c r="AQ19" s="1"/>
  <c r="AQ20" s="1"/>
  <c r="AQ21" s="1"/>
  <c r="AQ22" s="1"/>
  <c r="AQ23" s="1"/>
  <c r="AQ24" s="1"/>
  <c r="AQ25" s="1"/>
  <c r="AQ26" s="1"/>
  <c r="AQ27" s="1"/>
  <c r="AQ28" s="1"/>
  <c r="AQ29" s="1"/>
  <c r="AQ30" s="1"/>
  <c r="AQ31" s="1"/>
  <c r="AQ32" s="1"/>
  <c r="AQ33" s="1"/>
  <c r="AO34"/>
  <c r="AO35" s="1"/>
  <c r="AQ7" i="23"/>
  <c r="AQ8" s="1"/>
  <c r="AQ9" s="1"/>
  <c r="AQ10" s="1"/>
  <c r="AQ11" s="1"/>
  <c r="AQ12" s="1"/>
  <c r="AQ13" s="1"/>
  <c r="AQ14" s="1"/>
  <c r="AQ15" s="1"/>
  <c r="AQ16" s="1"/>
  <c r="AQ17" s="1"/>
  <c r="AQ18" s="1"/>
  <c r="AQ19" s="1"/>
  <c r="AQ20" s="1"/>
  <c r="AQ21" s="1"/>
  <c r="AQ22" s="1"/>
  <c r="AQ23" s="1"/>
  <c r="AQ24" s="1"/>
  <c r="AQ25" s="1"/>
  <c r="AQ26" s="1"/>
  <c r="AQ27" s="1"/>
  <c r="AQ28" s="1"/>
  <c r="AQ29" s="1"/>
  <c r="AQ30" s="1"/>
  <c r="AQ31" s="1"/>
  <c r="AO32"/>
  <c r="AO33" s="1"/>
  <c r="AO30" i="17"/>
  <c r="AO31" s="1"/>
  <c r="AQ9"/>
  <c r="AQ10" s="1"/>
  <c r="AQ11" s="1"/>
  <c r="AQ12" s="1"/>
  <c r="AQ13" s="1"/>
  <c r="AQ14" s="1"/>
  <c r="AQ15" s="1"/>
  <c r="AQ16" s="1"/>
  <c r="AQ17" s="1"/>
  <c r="AQ18" s="1"/>
  <c r="AQ19" s="1"/>
  <c r="AQ20" s="1"/>
  <c r="AQ21" s="1"/>
  <c r="AQ22" s="1"/>
  <c r="AQ23" s="1"/>
  <c r="AQ24" s="1"/>
  <c r="AQ25" s="1"/>
  <c r="AQ26" s="1"/>
  <c r="AQ27" s="1"/>
  <c r="AQ28" s="1"/>
  <c r="AQ29" s="1"/>
  <c r="AO28" i="18"/>
  <c r="AO29" s="1"/>
  <c r="AQ7"/>
  <c r="AQ8" s="1"/>
  <c r="AQ9" s="1"/>
  <c r="AQ10" s="1"/>
  <c r="AQ11" s="1"/>
  <c r="AQ12" s="1"/>
  <c r="AQ13" s="1"/>
  <c r="AQ14" s="1"/>
  <c r="AQ15" s="1"/>
  <c r="AQ16" s="1"/>
  <c r="AQ17" s="1"/>
  <c r="AQ18" s="1"/>
  <c r="AQ19" s="1"/>
  <c r="AQ20" s="1"/>
  <c r="AQ21" s="1"/>
  <c r="AQ22" s="1"/>
  <c r="AQ23" s="1"/>
  <c r="AQ24" s="1"/>
  <c r="AQ25" s="1"/>
  <c r="AQ26" s="1"/>
  <c r="AQ27" s="1"/>
  <c r="AQ8" i="29"/>
  <c r="AO26"/>
  <c r="AO27" s="1"/>
  <c r="AQ9"/>
  <c r="AQ10" s="1"/>
  <c r="AQ11" s="1"/>
  <c r="AQ12" s="1"/>
  <c r="AQ13" s="1"/>
  <c r="AQ14" s="1"/>
  <c r="AQ15" s="1"/>
  <c r="AQ16" s="1"/>
  <c r="AQ17" s="1"/>
  <c r="AQ18" s="1"/>
  <c r="AQ19" s="1"/>
  <c r="AQ20" s="1"/>
  <c r="AQ21" s="1"/>
  <c r="AQ22" s="1"/>
  <c r="AQ23" s="1"/>
  <c r="AQ24" s="1"/>
  <c r="AQ25" s="1"/>
  <c r="AN14" i="28"/>
  <c r="AO16"/>
  <c r="AO6"/>
  <c r="AN18"/>
  <c r="AO7"/>
  <c r="AR12"/>
  <c r="AN13"/>
  <c r="AR18"/>
  <c r="AO11"/>
  <c r="AO12"/>
  <c r="AN12"/>
  <c r="AO13"/>
  <c r="AO21"/>
  <c r="AR19"/>
  <c r="AR23"/>
  <c r="AN23"/>
  <c r="AR16"/>
  <c r="AR20"/>
  <c r="AR17"/>
  <c r="AO10"/>
  <c r="AN7"/>
  <c r="AR11"/>
  <c r="AO8"/>
  <c r="AN6"/>
  <c r="AQ7" s="1"/>
  <c r="AQ8" s="1"/>
  <c r="AR13"/>
  <c r="AR21"/>
  <c r="AR10"/>
  <c r="AR7"/>
  <c r="AU9" s="1"/>
  <c r="AR8"/>
  <c r="AU14" s="1"/>
  <c r="AY12" s="1"/>
  <c r="AR6"/>
  <c r="AU8" s="1"/>
  <c r="AY11" s="1"/>
  <c r="AP6"/>
  <c r="AO14"/>
  <c r="AR15"/>
  <c r="AO20"/>
  <c r="AN20"/>
  <c r="AR9"/>
  <c r="AU15" s="1"/>
  <c r="AO17"/>
  <c r="AN17"/>
  <c r="AR14"/>
  <c r="AO15"/>
  <c r="AN15"/>
  <c r="AO9"/>
  <c r="AN9"/>
  <c r="AI17" i="20"/>
  <c r="AI13"/>
  <c r="AI8"/>
  <c r="AQ7" i="32"/>
  <c r="AQ8" s="1"/>
  <c r="AQ9" s="1"/>
  <c r="AQ10" s="1"/>
  <c r="AQ11" s="1"/>
  <c r="AQ12" s="1"/>
  <c r="AQ13" s="1"/>
  <c r="AQ14" s="1"/>
  <c r="AQ15" s="1"/>
  <c r="AQ16" s="1"/>
  <c r="AQ17" s="1"/>
  <c r="AQ18" s="1"/>
  <c r="AQ19" s="1"/>
  <c r="AQ20" s="1"/>
  <c r="AQ21" s="1"/>
  <c r="AQ22" s="1"/>
  <c r="AQ23" s="1"/>
  <c r="AQ24" s="1"/>
  <c r="AQ25" s="1"/>
  <c r="AQ26" s="1"/>
  <c r="AQ27" s="1"/>
  <c r="AQ28" s="1"/>
  <c r="AQ29" s="1"/>
  <c r="AQ30" s="1"/>
  <c r="AQ31" s="1"/>
  <c r="AQ32" s="1"/>
  <c r="AQ33" s="1"/>
  <c r="AQ34" s="1"/>
  <c r="AQ35" s="1"/>
  <c r="AQ36" s="1"/>
  <c r="AQ37" s="1"/>
  <c r="AO36" i="31"/>
  <c r="AO37" s="1"/>
  <c r="AQ7"/>
  <c r="AQ8" s="1"/>
  <c r="AQ9" s="1"/>
  <c r="AQ10" s="1"/>
  <c r="AQ11" s="1"/>
  <c r="AQ12" s="1"/>
  <c r="AQ13" s="1"/>
  <c r="AQ14" s="1"/>
  <c r="AQ15" s="1"/>
  <c r="AQ16" s="1"/>
  <c r="AQ17" s="1"/>
  <c r="AQ18" s="1"/>
  <c r="AQ19" s="1"/>
  <c r="AQ20" s="1"/>
  <c r="AQ21" s="1"/>
  <c r="AQ22" s="1"/>
  <c r="AQ23" s="1"/>
  <c r="AQ24" s="1"/>
  <c r="AQ25" s="1"/>
  <c r="AQ26" s="1"/>
  <c r="AQ27" s="1"/>
  <c r="AQ28" s="1"/>
  <c r="AQ29" s="1"/>
  <c r="AQ30" s="1"/>
  <c r="AQ31" s="1"/>
  <c r="AQ32" s="1"/>
  <c r="AQ33" s="1"/>
  <c r="AQ34" s="1"/>
  <c r="AQ35" s="1"/>
  <c r="AJ9" i="22"/>
  <c r="AJ8"/>
  <c r="AJ10"/>
  <c r="AI7"/>
  <c r="AJ13"/>
  <c r="AJ12"/>
  <c r="AI7" i="21"/>
  <c r="AJ13"/>
  <c r="AJ9" i="20"/>
  <c r="AJ15"/>
  <c r="AI10"/>
  <c r="AI16"/>
  <c r="AJ12"/>
  <c r="AI7"/>
  <c r="AI11"/>
  <c r="AJ14"/>
  <c r="AI8" i="21"/>
  <c r="AJ10"/>
  <c r="AI10"/>
  <c r="AI15"/>
  <c r="AJ15"/>
  <c r="AJ14"/>
  <c r="AI14"/>
  <c r="AI11"/>
  <c r="AJ11"/>
  <c r="AI12"/>
  <c r="AJ12"/>
  <c r="AI6" i="22"/>
  <c r="AJ6"/>
  <c r="AJ19" i="19"/>
  <c r="AI19"/>
  <c r="AJ18"/>
  <c r="AI18"/>
  <c r="AI17"/>
  <c r="AJ17"/>
  <c r="AI15"/>
  <c r="AJ15"/>
  <c r="AI14"/>
  <c r="AJ14"/>
  <c r="AI16"/>
  <c r="AJ16"/>
  <c r="AI11"/>
  <c r="AJ11"/>
  <c r="AI13"/>
  <c r="AJ13"/>
  <c r="AI10"/>
  <c r="AJ10"/>
  <c r="AI12"/>
  <c r="AJ12"/>
  <c r="AI7"/>
  <c r="AJ7"/>
  <c r="AI9"/>
  <c r="AJ9"/>
  <c r="AI8"/>
  <c r="AJ8"/>
  <c r="AI6"/>
  <c r="AJ6"/>
  <c r="AH18" i="20"/>
  <c r="AI6"/>
  <c r="AJ6"/>
  <c r="AG18"/>
  <c r="AG19" s="1"/>
  <c r="AJ6" i="21"/>
  <c r="AI6"/>
  <c r="AI9"/>
  <c r="AJ9"/>
  <c r="AG16"/>
  <c r="AG17" s="1"/>
  <c r="AG14" i="22"/>
  <c r="AG15" s="1"/>
  <c r="AH14"/>
  <c r="AH16" i="21"/>
  <c r="AG20" i="19"/>
  <c r="AG21" s="1"/>
  <c r="AH20"/>
  <c r="AD12" i="1"/>
  <c r="AD20"/>
  <c r="AD18"/>
  <c r="AD7"/>
  <c r="AD15"/>
  <c r="AD21"/>
  <c r="Z21"/>
  <c r="AD14"/>
  <c r="AD19"/>
  <c r="Z20"/>
  <c r="Z17"/>
  <c r="AD16"/>
  <c r="AD17"/>
  <c r="Z16"/>
  <c r="AD11"/>
  <c r="Z13"/>
  <c r="Z12"/>
  <c r="AD10"/>
  <c r="AD13"/>
  <c r="AD8"/>
  <c r="AD9"/>
  <c r="Z8"/>
  <c r="T21"/>
  <c r="T20"/>
  <c r="AF20" s="1"/>
  <c r="T19"/>
  <c r="T18"/>
  <c r="AF18" s="1"/>
  <c r="T17"/>
  <c r="T16"/>
  <c r="AF16" s="1"/>
  <c r="T15"/>
  <c r="T14"/>
  <c r="AF14" s="1"/>
  <c r="T13"/>
  <c r="T12"/>
  <c r="T11"/>
  <c r="AF11" s="1"/>
  <c r="T10"/>
  <c r="AF10" s="1"/>
  <c r="T9"/>
  <c r="T7"/>
  <c r="S21"/>
  <c r="AE21" s="1"/>
  <c r="S20"/>
  <c r="S19"/>
  <c r="AE19" s="1"/>
  <c r="S18"/>
  <c r="AE18" s="1"/>
  <c r="S17"/>
  <c r="AE17" s="1"/>
  <c r="S16"/>
  <c r="AE16" s="1"/>
  <c r="S15"/>
  <c r="AE15" s="1"/>
  <c r="S14"/>
  <c r="AE14" s="1"/>
  <c r="S13"/>
  <c r="AE13" s="1"/>
  <c r="S12"/>
  <c r="AE12" s="1"/>
  <c r="S11"/>
  <c r="AE11" s="1"/>
  <c r="S10"/>
  <c r="S9"/>
  <c r="AE9" s="1"/>
  <c r="S8"/>
  <c r="V8" s="1"/>
  <c r="S7"/>
  <c r="AE7" s="1"/>
  <c r="V6"/>
  <c r="W6"/>
  <c r="AC21"/>
  <c r="AC20"/>
  <c r="AC19"/>
  <c r="AC18"/>
  <c r="AC17"/>
  <c r="AC16"/>
  <c r="AC15"/>
  <c r="AC14"/>
  <c r="AC13"/>
  <c r="AC12"/>
  <c r="AC11"/>
  <c r="AC10"/>
  <c r="AC9"/>
  <c r="AC8"/>
  <c r="Y21"/>
  <c r="Y20"/>
  <c r="Y19"/>
  <c r="Y18"/>
  <c r="Y17"/>
  <c r="Y16"/>
  <c r="Y15"/>
  <c r="Y14"/>
  <c r="Y13"/>
  <c r="Y12"/>
  <c r="Y11"/>
  <c r="AB6"/>
  <c r="AB22" s="1"/>
  <c r="AA6"/>
  <c r="X6"/>
  <c r="AF8"/>
  <c r="AO24" i="28" l="1"/>
  <c r="AO25" s="1"/>
  <c r="AQ9"/>
  <c r="AQ10" s="1"/>
  <c r="AQ11" s="1"/>
  <c r="AQ12" s="1"/>
  <c r="AQ13" s="1"/>
  <c r="AQ14" s="1"/>
  <c r="AQ15" s="1"/>
  <c r="AQ16" s="1"/>
  <c r="AQ17" s="1"/>
  <c r="AQ18" s="1"/>
  <c r="AQ19" s="1"/>
  <c r="AQ20" s="1"/>
  <c r="AQ21" s="1"/>
  <c r="AQ22" s="1"/>
  <c r="AQ23" s="1"/>
  <c r="AL6" i="22"/>
  <c r="AO6" s="1"/>
  <c r="AL10" i="20"/>
  <c r="AE6" i="1"/>
  <c r="X22"/>
  <c r="AF6"/>
  <c r="AE8"/>
  <c r="AG8" s="1"/>
  <c r="V20"/>
  <c r="AD6"/>
  <c r="V10"/>
  <c r="AF21"/>
  <c r="AG21" s="1"/>
  <c r="V21"/>
  <c r="AH21" s="1"/>
  <c r="V18"/>
  <c r="AF19"/>
  <c r="AG19" s="1"/>
  <c r="V19"/>
  <c r="V16"/>
  <c r="AF17"/>
  <c r="AG17" s="1"/>
  <c r="V17"/>
  <c r="V14"/>
  <c r="AF15"/>
  <c r="AG15" s="1"/>
  <c r="V15"/>
  <c r="AH15" s="1"/>
  <c r="V12"/>
  <c r="AF13"/>
  <c r="AG13" s="1"/>
  <c r="V13"/>
  <c r="V11"/>
  <c r="AF9"/>
  <c r="AG9" s="1"/>
  <c r="V9"/>
  <c r="Z6"/>
  <c r="V7"/>
  <c r="AE10"/>
  <c r="AG10" s="1"/>
  <c r="T22"/>
  <c r="AE20"/>
  <c r="AG20" s="1"/>
  <c r="Y9"/>
  <c r="S22"/>
  <c r="Y8"/>
  <c r="Y10"/>
  <c r="Y7"/>
  <c r="AH8"/>
  <c r="AA22"/>
  <c r="W22"/>
  <c r="U9"/>
  <c r="U11"/>
  <c r="U13"/>
  <c r="U15"/>
  <c r="U17"/>
  <c r="U19"/>
  <c r="U21"/>
  <c r="U8"/>
  <c r="U10"/>
  <c r="U12"/>
  <c r="U14"/>
  <c r="U16"/>
  <c r="U18"/>
  <c r="U20"/>
  <c r="AF12"/>
  <c r="AG12" s="1"/>
  <c r="AG11"/>
  <c r="AC7"/>
  <c r="AG14"/>
  <c r="AG16"/>
  <c r="AG18"/>
  <c r="AC6"/>
  <c r="Y6"/>
  <c r="U7"/>
  <c r="AF7"/>
  <c r="AG7" s="1"/>
  <c r="AL8" i="21" l="1"/>
  <c r="AP8" s="1"/>
  <c r="AL9"/>
  <c r="AP9" s="1"/>
  <c r="AL13"/>
  <c r="AP13" s="1"/>
  <c r="AL14"/>
  <c r="AP14" s="1"/>
  <c r="AL15"/>
  <c r="AP15" s="1"/>
  <c r="AL11"/>
  <c r="AP11" s="1"/>
  <c r="AL7"/>
  <c r="AP7" s="1"/>
  <c r="AL10"/>
  <c r="AP10" s="1"/>
  <c r="AL6"/>
  <c r="AP6" s="1"/>
  <c r="AL12"/>
  <c r="AP12" s="1"/>
  <c r="AP6" i="22"/>
  <c r="AN6"/>
  <c r="AL13" i="20"/>
  <c r="AP13" s="1"/>
  <c r="AL15"/>
  <c r="AO15" s="1"/>
  <c r="AL11"/>
  <c r="AP11" s="1"/>
  <c r="AL7"/>
  <c r="AP7" s="1"/>
  <c r="AL8"/>
  <c r="AP8" s="1"/>
  <c r="AL6"/>
  <c r="AQ6" s="1"/>
  <c r="AL12"/>
  <c r="AP12" s="1"/>
  <c r="AL14"/>
  <c r="AP14" s="1"/>
  <c r="AL16"/>
  <c r="AP16" s="1"/>
  <c r="AL9"/>
  <c r="AP9" s="1"/>
  <c r="AL17"/>
  <c r="AO17" s="1"/>
  <c r="AL18" i="19"/>
  <c r="AR18" s="1"/>
  <c r="AL19"/>
  <c r="AR19" s="1"/>
  <c r="AL17"/>
  <c r="AP17" s="1"/>
  <c r="AL16"/>
  <c r="AP16" s="1"/>
  <c r="AL15"/>
  <c r="AP15" s="1"/>
  <c r="AL13"/>
  <c r="AP13" s="1"/>
  <c r="AL11"/>
  <c r="AP11" s="1"/>
  <c r="AL12"/>
  <c r="AP12" s="1"/>
  <c r="AL14"/>
  <c r="AP14" s="1"/>
  <c r="AL10"/>
  <c r="AR10" s="1"/>
  <c r="AL9"/>
  <c r="AP9" s="1"/>
  <c r="AL8"/>
  <c r="AP8" s="1"/>
  <c r="AL7"/>
  <c r="AP7" s="1"/>
  <c r="AL6"/>
  <c r="AP6" s="1"/>
  <c r="AL13" i="22"/>
  <c r="AP13" s="1"/>
  <c r="AL10"/>
  <c r="AP10" s="1"/>
  <c r="AL7"/>
  <c r="AN7" s="1"/>
  <c r="AL11"/>
  <c r="AP11" s="1"/>
  <c r="AL9"/>
  <c r="AP9" s="1"/>
  <c r="AL12"/>
  <c r="AP12" s="1"/>
  <c r="AL8"/>
  <c r="AQ6"/>
  <c r="AP19" i="19"/>
  <c r="AP10" i="20"/>
  <c r="AP15"/>
  <c r="AN13" i="22"/>
  <c r="AR14" i="21"/>
  <c r="AR9"/>
  <c r="AU14" s="1"/>
  <c r="AY11" s="1"/>
  <c r="AR8"/>
  <c r="AU13" s="1"/>
  <c r="AR6" i="22"/>
  <c r="AN15" i="20"/>
  <c r="AN11"/>
  <c r="AO13"/>
  <c r="AN10"/>
  <c r="AO10"/>
  <c r="AR10"/>
  <c r="AO8"/>
  <c r="AR12"/>
  <c r="AN12" i="22"/>
  <c r="AI18" i="1"/>
  <c r="AJ18"/>
  <c r="AI14"/>
  <c r="AJ14"/>
  <c r="AI11"/>
  <c r="AJ11"/>
  <c r="AJ20"/>
  <c r="AI20"/>
  <c r="AI10"/>
  <c r="AJ10"/>
  <c r="AI15"/>
  <c r="AJ15"/>
  <c r="AI19"/>
  <c r="AJ19"/>
  <c r="AI16"/>
  <c r="AJ16"/>
  <c r="AI12"/>
  <c r="AJ12"/>
  <c r="AI13"/>
  <c r="AJ13"/>
  <c r="AI17"/>
  <c r="AJ17"/>
  <c r="AJ21"/>
  <c r="AI21"/>
  <c r="AI9"/>
  <c r="AJ9"/>
  <c r="AI8"/>
  <c r="AJ8"/>
  <c r="AI7"/>
  <c r="AJ7"/>
  <c r="AR13" i="22"/>
  <c r="AO9" i="21"/>
  <c r="AO12"/>
  <c r="AN8"/>
  <c r="AO8"/>
  <c r="AN15"/>
  <c r="AO11"/>
  <c r="AO7"/>
  <c r="AO14"/>
  <c r="AO10"/>
  <c r="AG6" i="1"/>
  <c r="AK6" s="1"/>
  <c r="AH6"/>
  <c r="Y22"/>
  <c r="V22"/>
  <c r="AE22"/>
  <c r="U22"/>
  <c r="AH9"/>
  <c r="AH10"/>
  <c r="AK10" s="1"/>
  <c r="AH20"/>
  <c r="AK20" s="1"/>
  <c r="AH19"/>
  <c r="AH18"/>
  <c r="AK18" s="1"/>
  <c r="AH14"/>
  <c r="AH12"/>
  <c r="AH17"/>
  <c r="AH16"/>
  <c r="AC22"/>
  <c r="AH11"/>
  <c r="Z22"/>
  <c r="AF22"/>
  <c r="AD22"/>
  <c r="AH13"/>
  <c r="AK13" s="1"/>
  <c r="AH7"/>
  <c r="AK7" s="1"/>
  <c r="AN17" i="20" l="1"/>
  <c r="AP17"/>
  <c r="AR9"/>
  <c r="AU14" s="1"/>
  <c r="AN13" i="21"/>
  <c r="AR13"/>
  <c r="AR6"/>
  <c r="AU7" s="1"/>
  <c r="AR7"/>
  <c r="AU8" s="1"/>
  <c r="AY10" s="1"/>
  <c r="AO6"/>
  <c r="AQ7" s="1"/>
  <c r="AQ8" s="1"/>
  <c r="AQ9" s="1"/>
  <c r="AQ10" s="1"/>
  <c r="AQ11" s="1"/>
  <c r="AN7"/>
  <c r="AO15"/>
  <c r="AN6"/>
  <c r="AO13"/>
  <c r="AQ6"/>
  <c r="AR15"/>
  <c r="AN10"/>
  <c r="AN14"/>
  <c r="AN11"/>
  <c r="AN12"/>
  <c r="AN9"/>
  <c r="AR10"/>
  <c r="AR12"/>
  <c r="AR11"/>
  <c r="AO12" i="22"/>
  <c r="AR9"/>
  <c r="AR17" i="20"/>
  <c r="AO16"/>
  <c r="AN12"/>
  <c r="AR11"/>
  <c r="AR16"/>
  <c r="AN16"/>
  <c r="AO12"/>
  <c r="AR8"/>
  <c r="AU13" s="1"/>
  <c r="AN8"/>
  <c r="AR13"/>
  <c r="AN13"/>
  <c r="AO11"/>
  <c r="AR15"/>
  <c r="AN6"/>
  <c r="AO14"/>
  <c r="AR6"/>
  <c r="AU7" s="1"/>
  <c r="AO7"/>
  <c r="AN9"/>
  <c r="AP6"/>
  <c r="AO6"/>
  <c r="AR7"/>
  <c r="AU8" s="1"/>
  <c r="AN7"/>
  <c r="AO9"/>
  <c r="AR14"/>
  <c r="AN14"/>
  <c r="AR16" i="19"/>
  <c r="AN18"/>
  <c r="AO18"/>
  <c r="AP18"/>
  <c r="AO19"/>
  <c r="AN16"/>
  <c r="AN19"/>
  <c r="AN17"/>
  <c r="AO16"/>
  <c r="AR17"/>
  <c r="AO17"/>
  <c r="AO14"/>
  <c r="AN15"/>
  <c r="AO13"/>
  <c r="AO10"/>
  <c r="AR15"/>
  <c r="AN14"/>
  <c r="AO15"/>
  <c r="AN13"/>
  <c r="AR14"/>
  <c r="AR13"/>
  <c r="AR12"/>
  <c r="AN7"/>
  <c r="AO12"/>
  <c r="AN11"/>
  <c r="AR11"/>
  <c r="AO11"/>
  <c r="AN12"/>
  <c r="AN9"/>
  <c r="AP10"/>
  <c r="AN10"/>
  <c r="AO6"/>
  <c r="AR9"/>
  <c r="AU15" s="1"/>
  <c r="AO9"/>
  <c r="AO8"/>
  <c r="AR7"/>
  <c r="AU9" s="1"/>
  <c r="AR8"/>
  <c r="AU14" s="1"/>
  <c r="AO7"/>
  <c r="AN8"/>
  <c r="AQ6"/>
  <c r="AN6"/>
  <c r="AR6"/>
  <c r="AU8" s="1"/>
  <c r="AO16" i="21"/>
  <c r="AO17" s="1"/>
  <c r="AP8" i="22"/>
  <c r="AP7"/>
  <c r="AR8"/>
  <c r="AR7"/>
  <c r="AN8"/>
  <c r="AN9"/>
  <c r="AO7"/>
  <c r="AO13"/>
  <c r="AO8"/>
  <c r="AO9"/>
  <c r="AR10"/>
  <c r="AO11"/>
  <c r="AN10"/>
  <c r="AR12"/>
  <c r="AR11"/>
  <c r="AN11"/>
  <c r="AO10"/>
  <c r="AI6" i="1"/>
  <c r="AJ6"/>
  <c r="AG22"/>
  <c r="AG23" s="1"/>
  <c r="AH22"/>
  <c r="AL8" l="1"/>
  <c r="AQ12" i="21"/>
  <c r="AQ13" s="1"/>
  <c r="AQ14" s="1"/>
  <c r="AQ15" s="1"/>
  <c r="AQ7" i="22"/>
  <c r="AQ8" s="1"/>
  <c r="AQ9" s="1"/>
  <c r="AQ7" i="20"/>
  <c r="AQ8" s="1"/>
  <c r="AQ9" s="1"/>
  <c r="AQ10" s="1"/>
  <c r="AQ11" s="1"/>
  <c r="AQ12" s="1"/>
  <c r="AQ13" s="1"/>
  <c r="AQ14" s="1"/>
  <c r="AQ15" s="1"/>
  <c r="AQ16" s="1"/>
  <c r="AQ17" s="1"/>
  <c r="AO18"/>
  <c r="AO19" s="1"/>
  <c r="AO20" i="19"/>
  <c r="AO21" s="1"/>
  <c r="AQ7"/>
  <c r="AQ8" s="1"/>
  <c r="AQ9" s="1"/>
  <c r="AQ10" s="1"/>
  <c r="AQ11" s="1"/>
  <c r="AQ12" s="1"/>
  <c r="AQ13" s="1"/>
  <c r="AQ14" s="1"/>
  <c r="AQ15" s="1"/>
  <c r="AQ16" s="1"/>
  <c r="AQ17" s="1"/>
  <c r="AQ18" s="1"/>
  <c r="AQ19" s="1"/>
  <c r="AO14" i="22"/>
  <c r="AO15" s="1"/>
  <c r="AQ10"/>
  <c r="AQ11" s="1"/>
  <c r="AQ12" s="1"/>
  <c r="AQ13" s="1"/>
  <c r="AL6" i="1"/>
  <c r="AP6" s="1"/>
  <c r="AL19"/>
  <c r="AL21" l="1"/>
  <c r="AL13"/>
  <c r="AL14"/>
  <c r="AL17"/>
  <c r="AL9"/>
  <c r="AL18"/>
  <c r="AL10"/>
  <c r="AP10" s="1"/>
  <c r="AL15"/>
  <c r="AL11"/>
  <c r="AL7"/>
  <c r="AL20"/>
  <c r="AL16"/>
  <c r="AL12"/>
  <c r="AP17"/>
  <c r="AP19"/>
  <c r="AP15"/>
  <c r="AP11"/>
  <c r="AP7"/>
  <c r="AP20"/>
  <c r="AP16"/>
  <c r="AP12"/>
  <c r="AP8"/>
  <c r="AP21"/>
  <c r="AP13"/>
  <c r="AP9"/>
  <c r="AP18"/>
  <c r="AP14"/>
  <c r="AN15"/>
  <c r="AR15"/>
  <c r="AO15"/>
  <c r="AN11"/>
  <c r="AR11"/>
  <c r="AO11"/>
  <c r="AN7"/>
  <c r="AO7"/>
  <c r="AR7"/>
  <c r="AU9" s="1"/>
  <c r="AN20"/>
  <c r="AR20"/>
  <c r="AO20"/>
  <c r="AN16"/>
  <c r="AR16"/>
  <c r="AO16"/>
  <c r="AN12"/>
  <c r="AR12"/>
  <c r="AO12"/>
  <c r="AN8"/>
  <c r="AR8"/>
  <c r="AU14" s="1"/>
  <c r="AO8"/>
  <c r="AN19"/>
  <c r="AR19"/>
  <c r="AO19"/>
  <c r="AN21"/>
  <c r="AR21"/>
  <c r="AO21"/>
  <c r="AN17"/>
  <c r="AR17"/>
  <c r="AO17"/>
  <c r="AN13"/>
  <c r="AR13"/>
  <c r="AO13"/>
  <c r="AN9"/>
  <c r="AR9"/>
  <c r="AU15" s="1"/>
  <c r="AO9"/>
  <c r="AN6"/>
  <c r="AO6"/>
  <c r="AQ6"/>
  <c r="AR6"/>
  <c r="AU8" s="1"/>
  <c r="AN18"/>
  <c r="AR18"/>
  <c r="AO18"/>
  <c r="AN14"/>
  <c r="AR14"/>
  <c r="AO14"/>
  <c r="AN10"/>
  <c r="AR10"/>
  <c r="AO10"/>
  <c r="AQ7" l="1"/>
  <c r="AQ8" s="1"/>
  <c r="AQ9" s="1"/>
  <c r="AQ10" s="1"/>
  <c r="AQ11" s="1"/>
  <c r="AQ12" s="1"/>
  <c r="AQ13" s="1"/>
  <c r="AQ14" s="1"/>
  <c r="AQ15" s="1"/>
  <c r="AQ16" s="1"/>
  <c r="AQ17" s="1"/>
  <c r="AQ18" s="1"/>
  <c r="AQ19" s="1"/>
  <c r="AQ20" s="1"/>
  <c r="AQ21" s="1"/>
  <c r="AN22"/>
  <c r="AO22"/>
  <c r="AU7" i="22"/>
  <c r="AY9" s="1"/>
  <c r="AU12"/>
  <c r="AU6"/>
  <c r="AU13"/>
  <c r="AY10" s="1"/>
</calcChain>
</file>

<file path=xl/sharedStrings.xml><?xml version="1.0" encoding="utf-8"?>
<sst xmlns="http://schemas.openxmlformats.org/spreadsheetml/2006/main" count="1978" uniqueCount="359">
  <si>
    <t xml:space="preserve"> </t>
  </si>
  <si>
    <t>Class.</t>
  </si>
  <si>
    <t>EQUIPES</t>
  </si>
  <si>
    <t>Points</t>
  </si>
  <si>
    <t>G.A.</t>
  </si>
  <si>
    <t>Pts</t>
  </si>
  <si>
    <t>P</t>
  </si>
  <si>
    <t>C</t>
  </si>
  <si>
    <t xml:space="preserve">                TOTAL</t>
  </si>
  <si>
    <t xml:space="preserve">     2ème Partie</t>
  </si>
  <si>
    <t xml:space="preserve">     1ère partie</t>
  </si>
  <si>
    <t xml:space="preserve">     3ème Partie</t>
  </si>
  <si>
    <t>Vérification</t>
  </si>
  <si>
    <t>1/2 FINALES</t>
  </si>
  <si>
    <t>FINALE</t>
  </si>
  <si>
    <t>1 X 2</t>
  </si>
  <si>
    <t>3 X 4</t>
  </si>
  <si>
    <t>5 X 6</t>
  </si>
  <si>
    <t>7 X 8</t>
  </si>
  <si>
    <t>1 X 4</t>
  </si>
  <si>
    <t>5 X 8</t>
  </si>
  <si>
    <t>7 X 6</t>
  </si>
  <si>
    <t>1 X 3</t>
  </si>
  <si>
    <t>5 X 7</t>
  </si>
  <si>
    <t>9 X 10</t>
  </si>
  <si>
    <t>11 X 12</t>
  </si>
  <si>
    <t>14 X 12</t>
  </si>
  <si>
    <t>13 X 10</t>
  </si>
  <si>
    <t>14 X 11</t>
  </si>
  <si>
    <t>13 X 14</t>
  </si>
  <si>
    <t>15 X 16</t>
  </si>
  <si>
    <t>16 X 13</t>
  </si>
  <si>
    <t>15 X 13</t>
  </si>
  <si>
    <t>6 X 8</t>
  </si>
  <si>
    <t>17 X 18</t>
  </si>
  <si>
    <t>2 X 4</t>
  </si>
  <si>
    <t>2 X 3</t>
  </si>
  <si>
    <t>9 X 11</t>
  </si>
  <si>
    <t>10 X 12</t>
  </si>
  <si>
    <t>9 X 13</t>
  </si>
  <si>
    <t>9 X 12</t>
  </si>
  <si>
    <t>11 X 9</t>
  </si>
  <si>
    <t>14 X 16</t>
  </si>
  <si>
    <t>15 X 14</t>
  </si>
  <si>
    <t>10 X 11</t>
  </si>
  <si>
    <t>16 X 18</t>
  </si>
  <si>
    <t>15 X 18</t>
  </si>
  <si>
    <t>17 X 16</t>
  </si>
  <si>
    <t>17 X 15</t>
  </si>
  <si>
    <t xml:space="preserve"> 10 X 12</t>
  </si>
  <si>
    <t xml:space="preserve">17 X 18 </t>
  </si>
  <si>
    <t>19 X 20</t>
  </si>
  <si>
    <t>18 X 20</t>
  </si>
  <si>
    <t>17 X 20</t>
  </si>
  <si>
    <t>19 X 18</t>
  </si>
  <si>
    <t>19 X 17</t>
  </si>
  <si>
    <t>16 X 14</t>
  </si>
  <si>
    <t>21 X 22</t>
  </si>
  <si>
    <t>21 X 18</t>
  </si>
  <si>
    <t>20 X 22</t>
  </si>
  <si>
    <t>19 X 22</t>
  </si>
  <si>
    <t>21 X 19</t>
  </si>
  <si>
    <t>18 X 16</t>
  </si>
  <si>
    <t>10 X 13</t>
  </si>
  <si>
    <t>20 X 17</t>
  </si>
  <si>
    <t>23 X 24</t>
  </si>
  <si>
    <t>22 X 24</t>
  </si>
  <si>
    <t>21 X 24</t>
  </si>
  <si>
    <t>23 X 20</t>
  </si>
  <si>
    <t>23 X 22</t>
  </si>
  <si>
    <t>23 X 26</t>
  </si>
  <si>
    <t>25 X 26</t>
  </si>
  <si>
    <t>24 X 26</t>
  </si>
  <si>
    <t>22 X 25</t>
  </si>
  <si>
    <t>24 X 22</t>
  </si>
  <si>
    <t>21 X 25</t>
  </si>
  <si>
    <t>27 X 28</t>
  </si>
  <si>
    <t>26 X 28</t>
  </si>
  <si>
    <t>25 X 28</t>
  </si>
  <si>
    <t>29 X 30</t>
  </si>
  <si>
    <t>28 X 30</t>
  </si>
  <si>
    <t>27 X 30</t>
  </si>
  <si>
    <t>30 X 32</t>
  </si>
  <si>
    <t>29 X 32</t>
  </si>
  <si>
    <t>24 X 27</t>
  </si>
  <si>
    <t>27 X 23</t>
  </si>
  <si>
    <t>29 X 27</t>
  </si>
  <si>
    <t>29 X 28</t>
  </si>
  <si>
    <t>31 X 30</t>
  </si>
  <si>
    <t>31 X 29</t>
  </si>
  <si>
    <t>27 X 26</t>
  </si>
  <si>
    <t>27 X 24</t>
  </si>
  <si>
    <t>28 X 26</t>
  </si>
  <si>
    <t>28 X 25</t>
  </si>
  <si>
    <t>21 X 23</t>
  </si>
  <si>
    <t>Jeux</t>
  </si>
  <si>
    <t xml:space="preserve">Nbre </t>
  </si>
  <si>
    <t>1° Partie</t>
  </si>
  <si>
    <t>2° Partie</t>
  </si>
  <si>
    <t>3° Partie</t>
  </si>
  <si>
    <t>8 jeux</t>
  </si>
  <si>
    <t>14 Eq.</t>
  </si>
  <si>
    <t>12 Eq.</t>
  </si>
  <si>
    <t>16 Eq.</t>
  </si>
  <si>
    <t>8 Eq.</t>
  </si>
  <si>
    <t>10 Eq.</t>
  </si>
  <si>
    <t>18 Eq.</t>
  </si>
  <si>
    <t>9 jeux</t>
  </si>
  <si>
    <t>20 Eq.</t>
  </si>
  <si>
    <t>10 jeux</t>
  </si>
  <si>
    <t>22 Eq.</t>
  </si>
  <si>
    <t>11 jeux</t>
  </si>
  <si>
    <t>24 Eq.</t>
  </si>
  <si>
    <t>12 jeux</t>
  </si>
  <si>
    <t>26 Eq.</t>
  </si>
  <si>
    <t>13 jeux</t>
  </si>
  <si>
    <t>28 Eq.</t>
  </si>
  <si>
    <t>14 jeux</t>
  </si>
  <si>
    <t>30 Eq.</t>
  </si>
  <si>
    <t>15 jeux</t>
  </si>
  <si>
    <t>32 Eq.</t>
  </si>
  <si>
    <t>16 jeux</t>
  </si>
  <si>
    <t>1ère partie</t>
  </si>
  <si>
    <t>Jeu</t>
  </si>
  <si>
    <t>2ème partie</t>
  </si>
  <si>
    <t>3ème partie</t>
  </si>
  <si>
    <t>Score</t>
  </si>
  <si>
    <t>14 Equipes</t>
  </si>
  <si>
    <t>16 Equipes</t>
  </si>
  <si>
    <t xml:space="preserve">15 X 16 </t>
  </si>
  <si>
    <t xml:space="preserve">  8 jeux</t>
  </si>
  <si>
    <t xml:space="preserve">     POINTS :    Gagné: 3 Pts   –   Nul: 2 Pts   -   Perdu: 1 Pt</t>
  </si>
  <si>
    <t>21 X 26</t>
  </si>
  <si>
    <t>Code vérouillage AB</t>
  </si>
  <si>
    <t>Formules Finalistes</t>
  </si>
  <si>
    <t>Liens</t>
  </si>
  <si>
    <t>16 Eq.'!A1</t>
  </si>
  <si>
    <t>14 Eq.'!A1</t>
  </si>
  <si>
    <t>12. Eq.'!A1</t>
  </si>
  <si>
    <t>10 Eq.'!A1</t>
  </si>
  <si>
    <t>8 Eq.'!A1</t>
  </si>
  <si>
    <t>AS</t>
  </si>
  <si>
    <t xml:space="preserve">              TIRAGE INTEGRAL</t>
  </si>
  <si>
    <t xml:space="preserve"> Pour</t>
  </si>
  <si>
    <t>Contre</t>
  </si>
  <si>
    <t>Points Parties</t>
  </si>
  <si>
    <t>Formules</t>
  </si>
  <si>
    <t>Classement Général</t>
  </si>
  <si>
    <t>Pour</t>
  </si>
  <si>
    <t xml:space="preserve">Formules </t>
  </si>
  <si>
    <t>Total</t>
  </si>
  <si>
    <t>1/2 Finalistes</t>
  </si>
  <si>
    <t>(ou   FINALE)</t>
  </si>
  <si>
    <t>Tirage</t>
  </si>
  <si>
    <t xml:space="preserve">Ecrire </t>
  </si>
  <si>
    <t xml:space="preserve">  7 jeux</t>
  </si>
  <si>
    <t>Le       /        /  20</t>
  </si>
  <si>
    <t>Le          /         /  20</t>
  </si>
  <si>
    <t>17.18 Eq.'!A1</t>
  </si>
  <si>
    <t>18 Equipes</t>
  </si>
  <si>
    <t xml:space="preserve">  9 jeux</t>
  </si>
  <si>
    <t>Rang</t>
  </si>
  <si>
    <t>Class.1</t>
  </si>
  <si>
    <t>GA+</t>
  </si>
  <si>
    <t>GA-</t>
  </si>
  <si>
    <t>8 Equipes</t>
  </si>
  <si>
    <t xml:space="preserve">  4 jeux</t>
  </si>
  <si>
    <t>Tirage Renc.'!A1</t>
  </si>
  <si>
    <t>20 Equipes</t>
  </si>
  <si>
    <t xml:space="preserve">  10 jeux</t>
  </si>
  <si>
    <t>TIRAGE  INTEGRAL 7 ou 8 EQUIPES</t>
  </si>
  <si>
    <t>TIRAGE  INTEGRAL 9 ou 10 EQUIPES</t>
  </si>
  <si>
    <t>TIRAGE  INTEGRAL 11 ou 12 EQUIPES</t>
  </si>
  <si>
    <t>TIRAGE  INTEGRAL 13 ou 14 EQUIPES</t>
  </si>
  <si>
    <t>TIRAGE  INTEGRAL 15 ou 16 EQUIPES</t>
  </si>
  <si>
    <t>1 x 2</t>
  </si>
  <si>
    <t>3 x 4</t>
  </si>
  <si>
    <t>5 x 6</t>
  </si>
  <si>
    <t>7 x 8</t>
  </si>
  <si>
    <t>9 x 10</t>
  </si>
  <si>
    <t>11 x 12</t>
  </si>
  <si>
    <t>13 x 14</t>
  </si>
  <si>
    <t>15 x 16</t>
  </si>
  <si>
    <t xml:space="preserve">17 x 18 </t>
  </si>
  <si>
    <t>19 x 20</t>
  </si>
  <si>
    <t>21 x 22</t>
  </si>
  <si>
    <t>23 x 24</t>
  </si>
  <si>
    <t>25 x 26</t>
  </si>
  <si>
    <t>27 x 28</t>
  </si>
  <si>
    <t>29 x 30</t>
  </si>
  <si>
    <t>31 x 32</t>
  </si>
  <si>
    <t>1 x 3</t>
  </si>
  <si>
    <t>2 x 4</t>
  </si>
  <si>
    <t>5 x 7</t>
  </si>
  <si>
    <t>6 x 8</t>
  </si>
  <si>
    <t>11 x 9</t>
  </si>
  <si>
    <t>1 x 4</t>
  </si>
  <si>
    <t>2 x 3</t>
  </si>
  <si>
    <t>5 x 8</t>
  </si>
  <si>
    <t>7 x 6</t>
  </si>
  <si>
    <t>9 x 11</t>
  </si>
  <si>
    <t>10 x 12</t>
  </si>
  <si>
    <t>14 x 16</t>
  </si>
  <si>
    <t>22 Equipes</t>
  </si>
  <si>
    <t xml:space="preserve">  11 jeux</t>
  </si>
  <si>
    <t>10 Equipes</t>
  </si>
  <si>
    <t xml:space="preserve">  5 jeux</t>
  </si>
  <si>
    <t>12 Equipes</t>
  </si>
  <si>
    <t>24 Equipes</t>
  </si>
  <si>
    <t xml:space="preserve">  12 jeux</t>
  </si>
  <si>
    <t>26 Equipes</t>
  </si>
  <si>
    <t xml:space="preserve">  14 jeux</t>
  </si>
  <si>
    <t xml:space="preserve">  13 jeux</t>
  </si>
  <si>
    <t>28 Equipes</t>
  </si>
  <si>
    <t>30 Equipes</t>
  </si>
  <si>
    <t xml:space="preserve">  15 jeux</t>
  </si>
  <si>
    <t>32 Equipes</t>
  </si>
  <si>
    <t xml:space="preserve">  16 jeux</t>
  </si>
  <si>
    <t>21 x 25</t>
  </si>
  <si>
    <t>9 x 5</t>
  </si>
  <si>
    <t>6 x 9</t>
  </si>
  <si>
    <t>8 x 10</t>
  </si>
  <si>
    <t>7 x 10</t>
  </si>
  <si>
    <t>11 x 10</t>
  </si>
  <si>
    <t>9 x 12</t>
  </si>
  <si>
    <t>6 x 10</t>
  </si>
  <si>
    <t>9 x 8</t>
  </si>
  <si>
    <t>11 x 13</t>
  </si>
  <si>
    <t>13 x 12</t>
  </si>
  <si>
    <t>12 x 14</t>
  </si>
  <si>
    <t>11 x 14</t>
  </si>
  <si>
    <t>13 x 15</t>
  </si>
  <si>
    <t>10 x 11</t>
  </si>
  <si>
    <t>15 x 14</t>
  </si>
  <si>
    <t>13 x 16</t>
  </si>
  <si>
    <t>TIRAGE  INTEGRAL 17 ou 18 EQUIPES</t>
  </si>
  <si>
    <t>TIRAGE  INTEGRAL 19 ou 20 EQUIPES</t>
  </si>
  <si>
    <t>TIRAGE  INTEGRAL 21 ou 22 EQUIPES</t>
  </si>
  <si>
    <t>TIRAGE  INTEGRAL 23 ou 24 EQUIPES</t>
  </si>
  <si>
    <t>TIRAGE  INTEGRAL 25 ou 26 EQUIPES</t>
  </si>
  <si>
    <t>TIRAGE  INTEGRAL 27 ou 28 EQUIPES</t>
  </si>
  <si>
    <t>TIRAGE  INTEGRAL 29 ou 30 EQUIPES</t>
  </si>
  <si>
    <t>TIRAGE  INTEGRAL 31 ou 32 EQUIPES</t>
  </si>
  <si>
    <t>Tirage 1ère partie</t>
  </si>
  <si>
    <t>Colonne H</t>
  </si>
  <si>
    <t>GA +</t>
  </si>
  <si>
    <t>'=SI(AG6="";"";SI(AG6&gt;0;AG6;0))</t>
  </si>
  <si>
    <t>GA -</t>
  </si>
  <si>
    <t>'=SI(AG6="";"";SI(AG6&lt;0;AG6;0))</t>
  </si>
  <si>
    <t>Class. Général</t>
  </si>
  <si>
    <t>10 x 13</t>
  </si>
  <si>
    <t>14 x 12</t>
  </si>
  <si>
    <t>17 x 15</t>
  </si>
  <si>
    <t>18 x 16</t>
  </si>
  <si>
    <t>21 x 19</t>
  </si>
  <si>
    <t>23 x 20</t>
  </si>
  <si>
    <t>22 x 25</t>
  </si>
  <si>
    <t>27 x 24</t>
  </si>
  <si>
    <t>28 x 26</t>
  </si>
  <si>
    <t>31 x 29</t>
  </si>
  <si>
    <t>30 x 32</t>
  </si>
  <si>
    <t>15 x 13</t>
  </si>
  <si>
    <t>20 x 17</t>
  </si>
  <si>
    <t>19 x 18</t>
  </si>
  <si>
    <t>24 x 22</t>
  </si>
  <si>
    <t>21 x 23</t>
  </si>
  <si>
    <t>27 x 26</t>
  </si>
  <si>
    <t>28 x 25</t>
  </si>
  <si>
    <t>31 x 30</t>
  </si>
  <si>
    <t>29 x 32</t>
  </si>
  <si>
    <t>24 x 26</t>
  </si>
  <si>
    <t>29 x 27</t>
  </si>
  <si>
    <t>28 x 30</t>
  </si>
  <si>
    <t>23 x 26</t>
  </si>
  <si>
    <t>29 x 28</t>
  </si>
  <si>
    <t>27 x 30</t>
  </si>
  <si>
    <t>Tirage 1 à 18</t>
  </si>
  <si>
    <t>Tirage 1 à 20</t>
  </si>
  <si>
    <t>Tirage 1 à 22</t>
  </si>
  <si>
    <t>Tirage 1 à 24</t>
  </si>
  <si>
    <t>Tirage 1 à 26</t>
  </si>
  <si>
    <t>Tirage 1 à 28</t>
  </si>
  <si>
    <t>Tirage 1 à 30</t>
  </si>
  <si>
    <t>Tirage 1 à 32</t>
  </si>
  <si>
    <t>Si Office  : N° 32</t>
  </si>
  <si>
    <t>Tirage 1 à 8</t>
  </si>
  <si>
    <t>Si Office  : N° 8</t>
  </si>
  <si>
    <t>Tirage 1 à 10</t>
  </si>
  <si>
    <t>Si Office  : N° 10</t>
  </si>
  <si>
    <t>Si Office  : N° 12</t>
  </si>
  <si>
    <t>Tirage 1 à 14</t>
  </si>
  <si>
    <t>Si Office  : N° 14</t>
  </si>
  <si>
    <t>Si Office  : N° 16</t>
  </si>
  <si>
    <t>Si Office  : N° 18</t>
  </si>
  <si>
    <t>Si Office  : N° 20</t>
  </si>
  <si>
    <t>Si Office  : N° 22</t>
  </si>
  <si>
    <t>Si Office  : N° 24</t>
  </si>
  <si>
    <t>Si Office  : N° 26</t>
  </si>
  <si>
    <t>Si Office  : N° 28</t>
  </si>
  <si>
    <t>Si Office  : N° 30</t>
  </si>
  <si>
    <t>Tirage 1 à 16</t>
  </si>
  <si>
    <t>Tirage 1 à 12</t>
  </si>
  <si>
    <t>1°,2° et 3° Parties</t>
  </si>
  <si>
    <t>'=+I6</t>
  </si>
  <si>
    <t>=+I7</t>
  </si>
  <si>
    <t>=SI(ESTNA(EQUIV(G6;$D$6:$D$13;0));"";INDEX($B$8:$B$13;EQUIV(G6;$D$6:$D$13;0)))</t>
  </si>
  <si>
    <t>'=SI(S6+T6=0;0;SI(S6=T6;2;SI(S6&lt;T6;1;3)))</t>
  </si>
  <si>
    <t>Colonnes AE à AH</t>
  </si>
  <si>
    <t>Colonnes S à AD</t>
  </si>
  <si>
    <t>4 jeux</t>
  </si>
  <si>
    <t>5 jeux</t>
  </si>
  <si>
    <t>6 jeux</t>
  </si>
  <si>
    <t>7 jeux</t>
  </si>
  <si>
    <t>19.20 Eq.ok'!A1</t>
  </si>
  <si>
    <t>21.22 Eq.ok'!A1</t>
  </si>
  <si>
    <t>23.24 Eq.ok'!A1</t>
  </si>
  <si>
    <t>25.26 Eq.ok'!A1</t>
  </si>
  <si>
    <t>27.28 Eq.ok'!A1</t>
  </si>
  <si>
    <t>29.30 Eq.ok'!A1</t>
  </si>
  <si>
    <t>31.32 Eq.ok'!A1</t>
  </si>
  <si>
    <t xml:space="preserve">                </t>
  </si>
  <si>
    <t>TOTAL</t>
  </si>
  <si>
    <t>=SOMME(S6+W6+AA6)</t>
  </si>
  <si>
    <t>=SOMME(T6+X6+AB6)</t>
  </si>
  <si>
    <t>=SOMME(AE6-AF6)</t>
  </si>
  <si>
    <t>=SOMME(S6-T6)</t>
  </si>
  <si>
    <t>'=+L6</t>
  </si>
  <si>
    <t>=+L7</t>
  </si>
  <si>
    <t>=SOMME(W6-X6)</t>
  </si>
  <si>
    <t>'=SI(W6+X6=0;0;SI(W6=X6;2;SI(W6&lt;X6;1;3)))</t>
  </si>
  <si>
    <t>'=+O6</t>
  </si>
  <si>
    <t>=+O7</t>
  </si>
  <si>
    <t>=SOMME(AA6-AB6)</t>
  </si>
  <si>
    <t>'=SI(AA6+AB6=0;0;SI(AA6=AB6;2;SI(AA6&lt;AB6;1;3)))</t>
  </si>
  <si>
    <t>=SOMME(V6+Z6+AD6)</t>
  </si>
  <si>
    <t>Colonnes AI à AK masquées</t>
  </si>
  <si>
    <t>*</t>
  </si>
  <si>
    <t>'=SI(OU(R6="";AH6="";AG6="");"";RANG(AH6;$AH$6:$AH$13)+SOMME(-AI6/10)-(AJ6/10)-(+AE6/1000)+NB.SI(R$6:R$13;"&lt;="&amp;R6+1)/10000+LIGNE()/100000)</t>
  </si>
  <si>
    <t>'=SI(R6="";"";PETITE.VALEUR(AK$6:AK$13;LIGNES(AM$6:AM6)))</t>
  </si>
  <si>
    <t>=SI(R6="";"";INDEX($AH$6:$AH$13;EQUIV(AL6;$AK$6:$AK$13;0)))</t>
  </si>
  <si>
    <t>'=SI(R6="";"";INDEX($AG$6:$AG13;EQUIV(AL6;$AK$6:$AK$13;0)))</t>
  </si>
  <si>
    <t>=SI(R6="";"";INDEX($AE$6:$AE$13;EQUIV(AL6;$AK$6:$AK$13;0)))</t>
  </si>
  <si>
    <t>Ligne 6</t>
  </si>
  <si>
    <t>Ligne 7</t>
  </si>
  <si>
    <t>Ligne 8</t>
  </si>
  <si>
    <t>=SI(AL6="";"";1)</t>
  </si>
  <si>
    <t>'=SI(AL7="";"";SI(ET(AM6=AM7;AN6=AN7;AO6=AO7);AQ6;$AQ$6+1))</t>
  </si>
  <si>
    <t>'=SI(AL8="";"";SI(ET(AM7=AM8;AN7=AN8;AO7=AO8);AQ7;$AQ$6+2))</t>
  </si>
  <si>
    <t>=SI(OU(R6="";AH6="");"";INDEX($R$6:$R$13;EQUIV(AL6;$AK$6:$AK$13;0)))</t>
  </si>
  <si>
    <t>=+AR6</t>
  </si>
  <si>
    <t>=+AR7</t>
  </si>
  <si>
    <t>=+AR8</t>
  </si>
  <si>
    <t>=+AR9</t>
  </si>
  <si>
    <t>=SI(AW7=AW8;"résultats";SI(AW7&gt;AW8;AV7;AV8))</t>
  </si>
  <si>
    <t>=SI(AW13=AW14;"résultats";SI(AW13&gt;AW14;AV13;AV14))</t>
  </si>
  <si>
    <t xml:space="preserve"> TIRAGE INTEGRAL</t>
  </si>
  <si>
    <t>TIRAGE INTEGRAL</t>
  </si>
  <si>
    <t>AB</t>
  </si>
  <si>
    <t>Colonnes AN à AP</t>
  </si>
</sst>
</file>

<file path=xl/styles.xml><?xml version="1.0" encoding="utf-8"?>
<styleSheet xmlns="http://schemas.openxmlformats.org/spreadsheetml/2006/main">
  <fonts count="37">
    <font>
      <sz val="11"/>
      <name val="Times New Roman"/>
    </font>
    <font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8"/>
      <color rgb="FF000000"/>
      <name val="Times New Roman"/>
      <family val="1"/>
    </font>
    <font>
      <b/>
      <sz val="16"/>
      <color rgb="FF00B0F0"/>
      <name val="Times New Roman"/>
      <family val="1"/>
    </font>
    <font>
      <b/>
      <sz val="16"/>
      <color rgb="FFFF0000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00B0F0"/>
      <name val="Times New Roman"/>
      <family val="1"/>
    </font>
    <font>
      <sz val="12"/>
      <color rgb="FF00B050"/>
      <name val="Times New Roman"/>
      <family val="1"/>
    </font>
    <font>
      <b/>
      <sz val="16"/>
      <color rgb="FF00B050"/>
      <name val="Times New Roman"/>
      <family val="1"/>
    </font>
    <font>
      <u/>
      <sz val="7.7"/>
      <color theme="1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b/>
      <sz val="11"/>
      <name val="Times New Roman"/>
      <family val="1"/>
    </font>
    <font>
      <b/>
      <sz val="11"/>
      <color rgb="FF00B050"/>
      <name val="Times New Roman"/>
      <family val="1"/>
    </font>
    <font>
      <u/>
      <sz val="12"/>
      <color theme="10"/>
      <name val="Times New Roman"/>
      <family val="1"/>
    </font>
    <font>
      <sz val="24"/>
      <name val="Times New Roman"/>
      <family val="1"/>
    </font>
    <font>
      <sz val="24"/>
      <color rgb="FF00B050"/>
      <name val="Times New Roman"/>
      <family val="1"/>
    </font>
    <font>
      <sz val="36"/>
      <name val="Times New Roman"/>
      <family val="1"/>
    </font>
    <font>
      <sz val="36"/>
      <color rgb="FF00B050"/>
      <name val="Times New Roman"/>
      <family val="1"/>
    </font>
    <font>
      <sz val="36"/>
      <color rgb="FFFF0000"/>
      <name val="Times New Roman"/>
      <family val="1"/>
    </font>
    <font>
      <sz val="28"/>
      <name val="Times New Roman"/>
      <family val="1"/>
    </font>
    <font>
      <sz val="28"/>
      <color rgb="FF00B050"/>
      <name val="Times New Roman"/>
      <family val="1"/>
    </font>
    <font>
      <sz val="36"/>
      <color rgb="FF00B0F0"/>
      <name val="Times New Roman"/>
      <family val="1"/>
    </font>
    <font>
      <sz val="28"/>
      <color rgb="FFFF0000"/>
      <name val="Times New Roman"/>
      <family val="1"/>
    </font>
    <font>
      <sz val="28"/>
      <color rgb="FF00B0F0"/>
      <name val="Times New Roman"/>
      <family val="1"/>
    </font>
    <font>
      <sz val="26"/>
      <name val="Times New Roman"/>
      <family val="1"/>
    </font>
    <font>
      <sz val="24"/>
      <color rgb="FFFF0000"/>
      <name val="Times New Roman"/>
      <family val="1"/>
    </font>
    <font>
      <sz val="24"/>
      <color rgb="FF00B0F0"/>
      <name val="Times New Roman"/>
      <family val="1"/>
    </font>
    <font>
      <sz val="12"/>
      <color theme="0"/>
      <name val="Times New Roman"/>
      <family val="1"/>
    </font>
    <font>
      <sz val="16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0F73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43CEFF"/>
        <bgColor indexed="64"/>
      </patternFill>
    </fill>
    <fill>
      <patternFill patternType="solid">
        <fgColor rgb="FFDAD2E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000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45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25" xfId="0" applyFont="1" applyBorder="1" applyAlignment="1">
      <alignment vertical="center"/>
    </xf>
    <xf numFmtId="0" fontId="10" fillId="0" borderId="0" xfId="0" applyFont="1"/>
    <xf numFmtId="0" fontId="10" fillId="0" borderId="3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0" borderId="0" xfId="0" applyFont="1"/>
    <xf numFmtId="0" fontId="10" fillId="0" borderId="8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34" xfId="0" applyBorder="1" applyAlignment="1" applyProtection="1">
      <alignment horizont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0" borderId="41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11" fillId="0" borderId="3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7" xfId="0" applyFont="1" applyBorder="1"/>
    <xf numFmtId="0" fontId="10" fillId="0" borderId="26" xfId="0" applyFont="1" applyBorder="1" applyAlignment="1">
      <alignment horizontal="left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3" fillId="0" borderId="26" xfId="0" applyFont="1" applyBorder="1"/>
    <xf numFmtId="0" fontId="13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0" xfId="0" applyFont="1"/>
    <xf numFmtId="0" fontId="13" fillId="0" borderId="58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3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3" fillId="0" borderId="16" xfId="0" applyFont="1" applyBorder="1"/>
    <xf numFmtId="0" fontId="13" fillId="0" borderId="3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0" fillId="0" borderId="11" xfId="0" applyFont="1" applyBorder="1"/>
    <xf numFmtId="0" fontId="13" fillId="0" borderId="11" xfId="0" applyFont="1" applyBorder="1"/>
    <xf numFmtId="0" fontId="0" fillId="0" borderId="11" xfId="0" applyBorder="1"/>
    <xf numFmtId="0" fontId="1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Protection="1"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5" fillId="0" borderId="20" xfId="0" applyFont="1" applyBorder="1" applyAlignment="1" applyProtection="1">
      <alignment horizontal="center" vertical="center"/>
    </xf>
    <xf numFmtId="0" fontId="0" fillId="0" borderId="32" xfId="0" quotePrefix="1" applyFill="1" applyBorder="1" applyAlignment="1" applyProtection="1">
      <alignment horizontal="center"/>
    </xf>
    <xf numFmtId="0" fontId="0" fillId="0" borderId="33" xfId="0" quotePrefix="1" applyFill="1" applyBorder="1" applyAlignment="1" applyProtection="1">
      <alignment horizontal="center"/>
    </xf>
    <xf numFmtId="0" fontId="0" fillId="0" borderId="21" xfId="0" applyFill="1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5" fillId="0" borderId="3" xfId="0" applyFont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horizontal="center"/>
    </xf>
    <xf numFmtId="0" fontId="0" fillId="0" borderId="29" xfId="0" applyFill="1" applyBorder="1" applyAlignment="1" applyProtection="1">
      <alignment horizontal="center"/>
    </xf>
    <xf numFmtId="0" fontId="0" fillId="0" borderId="42" xfId="0" applyFill="1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0" fontId="0" fillId="0" borderId="18" xfId="0" quotePrefix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/>
    </xf>
    <xf numFmtId="0" fontId="0" fillId="0" borderId="12" xfId="0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0" fillId="0" borderId="12" xfId="0" quotePrefix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37" xfId="0" applyFill="1" applyBorder="1" applyAlignment="1" applyProtection="1">
      <alignment horizontal="center"/>
    </xf>
    <xf numFmtId="0" fontId="0" fillId="0" borderId="35" xfId="0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0" fillId="0" borderId="37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45" xfId="0" applyBorder="1" applyAlignment="1" applyProtection="1">
      <alignment horizontal="center"/>
    </xf>
    <xf numFmtId="0" fontId="17" fillId="0" borderId="16" xfId="0" applyFont="1" applyBorder="1" applyAlignment="1" applyProtection="1">
      <alignment horizontal="center" vertical="center"/>
    </xf>
    <xf numFmtId="0" fontId="17" fillId="0" borderId="29" xfId="0" applyFont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18" fillId="0" borderId="29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left" vertical="center"/>
      <protection locked="0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55" xfId="0" applyFont="1" applyBorder="1" applyAlignment="1" applyProtection="1">
      <alignment horizontal="center"/>
      <protection locked="0"/>
    </xf>
    <xf numFmtId="0" fontId="2" fillId="0" borderId="5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20" fillId="0" borderId="7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1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0" quotePrefix="1" applyFont="1" applyProtection="1">
      <protection locked="0"/>
    </xf>
    <xf numFmtId="0" fontId="10" fillId="0" borderId="0" xfId="0" applyFont="1" applyFill="1" applyProtection="1"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2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10" fillId="2" borderId="39" xfId="0" applyFont="1" applyFill="1" applyBorder="1" applyAlignment="1" applyProtection="1">
      <alignment horizontal="center" vertical="center"/>
      <protection locked="0"/>
    </xf>
    <xf numFmtId="0" fontId="0" fillId="0" borderId="5" xfId="0" quotePrefix="1" applyBorder="1" applyAlignment="1" applyProtection="1">
      <alignment horizontal="center" vertical="center"/>
    </xf>
    <xf numFmtId="0" fontId="0" fillId="0" borderId="34" xfId="0" quotePrefix="1" applyBorder="1" applyAlignment="1" applyProtection="1">
      <alignment horizontal="center" vertical="center"/>
    </xf>
    <xf numFmtId="0" fontId="5" fillId="0" borderId="65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34" xfId="0" applyFont="1" applyBorder="1" applyAlignment="1" applyProtection="1">
      <alignment horizontal="center"/>
    </xf>
    <xf numFmtId="0" fontId="0" fillId="0" borderId="64" xfId="0" quotePrefix="1" applyBorder="1" applyAlignment="1" applyProtection="1">
      <alignment horizontal="center" vertical="center"/>
    </xf>
    <xf numFmtId="0" fontId="2" fillId="2" borderId="5" xfId="0" quotePrefix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0" fontId="0" fillId="0" borderId="38" xfId="0" applyFill="1" applyBorder="1" applyAlignment="1" applyProtection="1">
      <alignment horizontal="center"/>
    </xf>
    <xf numFmtId="0" fontId="17" fillId="0" borderId="7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/>
    </xf>
    <xf numFmtId="0" fontId="0" fillId="0" borderId="41" xfId="0" applyFill="1" applyBorder="1" applyAlignment="1" applyProtection="1">
      <alignment horizontal="center"/>
    </xf>
    <xf numFmtId="0" fontId="0" fillId="0" borderId="39" xfId="0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0" fontId="0" fillId="0" borderId="50" xfId="0" applyBorder="1" applyAlignment="1" applyProtection="1">
      <alignment horizontal="center"/>
    </xf>
    <xf numFmtId="0" fontId="0" fillId="0" borderId="43" xfId="0" applyFill="1" applyBorder="1" applyAlignment="1" applyProtection="1">
      <alignment horizontal="center"/>
    </xf>
    <xf numFmtId="0" fontId="0" fillId="0" borderId="40" xfId="0" applyFill="1" applyBorder="1" applyAlignment="1" applyProtection="1">
      <alignment horizontal="center"/>
    </xf>
    <xf numFmtId="0" fontId="16" fillId="0" borderId="26" xfId="0" applyFont="1" applyBorder="1" applyAlignment="1" applyProtection="1">
      <alignment horizontal="center" vertical="center"/>
      <protection locked="0"/>
    </xf>
    <xf numFmtId="0" fontId="2" fillId="5" borderId="21" xfId="0" applyFont="1" applyFill="1" applyBorder="1" applyAlignment="1" applyProtection="1">
      <alignment horizontal="center" vertical="center"/>
      <protection locked="0"/>
    </xf>
    <xf numFmtId="0" fontId="2" fillId="5" borderId="42" xfId="0" applyFont="1" applyFill="1" applyBorder="1" applyAlignment="1" applyProtection="1">
      <alignment horizontal="center" vertical="center"/>
      <protection locked="0"/>
    </xf>
    <xf numFmtId="0" fontId="2" fillId="5" borderId="14" xfId="0" applyFont="1" applyFill="1" applyBorder="1" applyAlignment="1" applyProtection="1">
      <alignment horizontal="center" vertical="center"/>
      <protection locked="0"/>
    </xf>
    <xf numFmtId="0" fontId="2" fillId="5" borderId="38" xfId="0" applyFont="1" applyFill="1" applyBorder="1" applyAlignment="1" applyProtection="1">
      <alignment horizontal="center" vertical="center"/>
      <protection locked="0"/>
    </xf>
    <xf numFmtId="0" fontId="2" fillId="5" borderId="38" xfId="0" applyFon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2" borderId="60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63" xfId="0" applyFont="1" applyFill="1" applyBorder="1" applyAlignment="1" applyProtection="1">
      <alignment horizontal="center" vertical="center"/>
      <protection locked="0"/>
    </xf>
    <xf numFmtId="0" fontId="5" fillId="2" borderId="46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2" fillId="0" borderId="0" xfId="0" applyFont="1" applyAlignment="1" applyProtection="1">
      <protection locked="0"/>
    </xf>
    <xf numFmtId="0" fontId="1" fillId="0" borderId="0" xfId="0" applyFont="1" applyAlignment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39" xfId="0" quotePrefix="1" applyFill="1" applyBorder="1" applyAlignment="1" applyProtection="1">
      <alignment horizontal="center"/>
    </xf>
    <xf numFmtId="0" fontId="0" fillId="0" borderId="41" xfId="0" quotePrefix="1" applyFill="1" applyBorder="1" applyAlignment="1" applyProtection="1">
      <alignment horizontal="center"/>
    </xf>
    <xf numFmtId="0" fontId="0" fillId="0" borderId="37" xfId="0" quotePrefix="1" applyFill="1" applyBorder="1" applyAlignment="1" applyProtection="1">
      <alignment horizontal="center"/>
    </xf>
    <xf numFmtId="0" fontId="0" fillId="0" borderId="35" xfId="0" quotePrefix="1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</xf>
    <xf numFmtId="0" fontId="0" fillId="0" borderId="48" xfId="0" applyFill="1" applyBorder="1" applyAlignment="1" applyProtection="1">
      <alignment horizontal="center"/>
    </xf>
    <xf numFmtId="0" fontId="0" fillId="0" borderId="44" xfId="0" applyFill="1" applyBorder="1" applyAlignment="1" applyProtection="1">
      <alignment horizontal="center"/>
    </xf>
    <xf numFmtId="0" fontId="4" fillId="0" borderId="66" xfId="0" applyFont="1" applyBorder="1" applyAlignment="1" applyProtection="1">
      <alignment horizontal="center"/>
      <protection locked="0"/>
    </xf>
    <xf numFmtId="0" fontId="4" fillId="0" borderId="67" xfId="0" applyFont="1" applyBorder="1" applyAlignment="1" applyProtection="1">
      <alignment horizontal="center"/>
      <protection locked="0"/>
    </xf>
    <xf numFmtId="0" fontId="0" fillId="0" borderId="32" xfId="0" quotePrefix="1" applyBorder="1" applyAlignment="1" applyProtection="1">
      <alignment horizontal="center"/>
    </xf>
    <xf numFmtId="0" fontId="0" fillId="0" borderId="41" xfId="0" quotePrefix="1" applyBorder="1" applyAlignment="1" applyProtection="1">
      <alignment horizontal="center"/>
    </xf>
    <xf numFmtId="0" fontId="0" fillId="0" borderId="37" xfId="0" quotePrefix="1" applyBorder="1" applyAlignment="1" applyProtection="1">
      <alignment horizontal="center"/>
    </xf>
    <xf numFmtId="0" fontId="0" fillId="0" borderId="18" xfId="0" quotePrefix="1" applyBorder="1" applyAlignment="1" applyProtection="1">
      <alignment horizontal="center"/>
    </xf>
    <xf numFmtId="0" fontId="0" fillId="0" borderId="48" xfId="0" quotePrefix="1" applyBorder="1" applyAlignment="1" applyProtection="1">
      <alignment horizontal="center"/>
    </xf>
    <xf numFmtId="0" fontId="0" fillId="0" borderId="44" xfId="0" quotePrefix="1" applyBorder="1" applyAlignment="1" applyProtection="1">
      <alignment horizontal="center"/>
    </xf>
    <xf numFmtId="0" fontId="4" fillId="0" borderId="5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0" fillId="0" borderId="0" xfId="0" quotePrefix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quotePrefix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center"/>
      <protection locked="0"/>
    </xf>
    <xf numFmtId="1" fontId="0" fillId="0" borderId="39" xfId="0" quotePrefix="1" applyNumberFormat="1" applyFill="1" applyBorder="1" applyAlignment="1" applyProtection="1">
      <alignment horizontal="center"/>
    </xf>
    <xf numFmtId="0" fontId="5" fillId="0" borderId="41" xfId="0" quotePrefix="1" applyFont="1" applyBorder="1" applyAlignment="1" applyProtection="1">
      <alignment horizontal="center"/>
    </xf>
    <xf numFmtId="0" fontId="5" fillId="0" borderId="32" xfId="0" applyFont="1" applyBorder="1" applyAlignment="1" applyProtection="1">
      <alignment horizont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1" fillId="0" borderId="0" xfId="1" quotePrefix="1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8" xfId="0" quotePrefix="1" applyFill="1" applyBorder="1" applyAlignment="1" applyProtection="1">
      <alignment horizontal="center"/>
    </xf>
    <xf numFmtId="0" fontId="0" fillId="0" borderId="29" xfId="0" quotePrefix="1" applyFill="1" applyBorder="1" applyAlignment="1" applyProtection="1">
      <alignment horizontal="center"/>
    </xf>
    <xf numFmtId="0" fontId="0" fillId="0" borderId="63" xfId="0" applyFill="1" applyBorder="1" applyAlignment="1" applyProtection="1">
      <alignment horizontal="center"/>
    </xf>
    <xf numFmtId="0" fontId="0" fillId="0" borderId="28" xfId="0" quotePrefix="1" applyBorder="1" applyAlignment="1" applyProtection="1">
      <alignment horizontal="center"/>
    </xf>
    <xf numFmtId="0" fontId="0" fillId="0" borderId="63" xfId="0" quotePrefix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/>
    <xf numFmtId="0" fontId="24" fillId="0" borderId="0" xfId="0" applyFont="1"/>
    <xf numFmtId="0" fontId="25" fillId="0" borderId="1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5" fillId="0" borderId="26" xfId="0" applyFont="1" applyBorder="1"/>
    <xf numFmtId="0" fontId="24" fillId="0" borderId="26" xfId="0" applyFont="1" applyBorder="1" applyAlignment="1">
      <alignment horizontal="left" vertical="center"/>
    </xf>
    <xf numFmtId="0" fontId="24" fillId="0" borderId="25" xfId="0" applyFont="1" applyBorder="1" applyAlignment="1">
      <alignment vertical="center"/>
    </xf>
    <xf numFmtId="0" fontId="25" fillId="0" borderId="16" xfId="0" applyFont="1" applyBorder="1"/>
    <xf numFmtId="0" fontId="24" fillId="0" borderId="26" xfId="0" applyFont="1" applyBorder="1" applyAlignment="1">
      <alignment vertical="center"/>
    </xf>
    <xf numFmtId="0" fontId="25" fillId="0" borderId="6" xfId="0" applyFont="1" applyBorder="1" applyAlignment="1">
      <alignment horizontal="center"/>
    </xf>
    <xf numFmtId="0" fontId="25" fillId="0" borderId="62" xfId="0" applyFont="1" applyBorder="1" applyAlignment="1">
      <alignment horizontal="center"/>
    </xf>
    <xf numFmtId="0" fontId="25" fillId="0" borderId="52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53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4" fillId="0" borderId="1" xfId="0" applyFont="1" applyBorder="1"/>
    <xf numFmtId="0" fontId="24" fillId="0" borderId="1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/>
    </xf>
    <xf numFmtId="0" fontId="29" fillId="0" borderId="42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" xfId="0" applyFont="1" applyBorder="1"/>
    <xf numFmtId="0" fontId="27" fillId="0" borderId="1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/>
    </xf>
    <xf numFmtId="0" fontId="26" fillId="0" borderId="32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6" fillId="0" borderId="41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/>
    </xf>
    <xf numFmtId="0" fontId="29" fillId="0" borderId="41" xfId="0" applyFont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/>
    </xf>
    <xf numFmtId="0" fontId="24" fillId="0" borderId="4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/>
    </xf>
    <xf numFmtId="0" fontId="26" fillId="0" borderId="50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/>
    </xf>
    <xf numFmtId="0" fontId="24" fillId="0" borderId="41" xfId="0" applyFont="1" applyFill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5" fillId="2" borderId="59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5" fillId="2" borderId="51" xfId="0" applyFont="1" applyFill="1" applyBorder="1" applyAlignment="1" applyProtection="1">
      <alignment horizontal="center" vertical="center"/>
      <protection locked="0"/>
    </xf>
    <xf numFmtId="0" fontId="25" fillId="0" borderId="2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16" fillId="0" borderId="26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41" xfId="0" quotePrefix="1" applyFill="1" applyBorder="1" applyAlignment="1" applyProtection="1">
      <alignment horizontal="center" vertical="center"/>
    </xf>
    <xf numFmtId="0" fontId="0" fillId="0" borderId="39" xfId="0" quotePrefix="1" applyFill="1" applyBorder="1" applyAlignment="1" applyProtection="1">
      <alignment horizontal="center" vertical="center"/>
    </xf>
    <xf numFmtId="0" fontId="0" fillId="0" borderId="42" xfId="0" applyFill="1" applyBorder="1" applyAlignment="1" applyProtection="1">
      <alignment horizontal="center" vertical="center"/>
    </xf>
    <xf numFmtId="0" fontId="0" fillId="0" borderId="48" xfId="0" applyFill="1" applyBorder="1" applyAlignment="1" applyProtection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13" fillId="0" borderId="6" xfId="0" applyFont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8" fillId="0" borderId="26" xfId="0" applyFont="1" applyBorder="1"/>
    <xf numFmtId="0" fontId="27" fillId="0" borderId="26" xfId="0" applyFont="1" applyBorder="1" applyAlignment="1">
      <alignment horizontal="left" vertical="center"/>
    </xf>
    <xf numFmtId="0" fontId="27" fillId="0" borderId="25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28" fillId="0" borderId="5" xfId="0" applyFont="1" applyBorder="1" applyAlignment="1">
      <alignment horizontal="center"/>
    </xf>
    <xf numFmtId="0" fontId="30" fillId="0" borderId="32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30" fillId="0" borderId="41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/>
    </xf>
    <xf numFmtId="0" fontId="28" fillId="0" borderId="42" xfId="0" applyFont="1" applyBorder="1" applyAlignment="1">
      <alignment horizontal="center"/>
    </xf>
    <xf numFmtId="0" fontId="31" fillId="0" borderId="41" xfId="0" applyFont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/>
    </xf>
    <xf numFmtId="0" fontId="28" fillId="0" borderId="59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/>
    </xf>
    <xf numFmtId="0" fontId="27" fillId="0" borderId="37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3" fillId="0" borderId="26" xfId="0" applyFont="1" applyBorder="1"/>
    <xf numFmtId="0" fontId="22" fillId="0" borderId="26" xfId="0" applyFont="1" applyBorder="1" applyAlignment="1">
      <alignment horizontal="left" vertical="center"/>
    </xf>
    <xf numFmtId="0" fontId="22" fillId="0" borderId="25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26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/>
    </xf>
    <xf numFmtId="0" fontId="22" fillId="0" borderId="1" xfId="0" applyFont="1" applyBorder="1"/>
    <xf numFmtId="0" fontId="23" fillId="0" borderId="4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3" fillId="0" borderId="58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30" fillId="0" borderId="5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32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0" fontId="33" fillId="0" borderId="19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7" xfId="0" applyFont="1" applyBorder="1"/>
    <xf numFmtId="0" fontId="22" fillId="0" borderId="45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4" fillId="0" borderId="49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23" fillId="0" borderId="18" xfId="0" applyFont="1" applyFill="1" applyBorder="1" applyAlignment="1">
      <alignment horizontal="center"/>
    </xf>
    <xf numFmtId="0" fontId="33" fillId="0" borderId="32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/>
    </xf>
    <xf numFmtId="0" fontId="23" fillId="0" borderId="48" xfId="0" applyFont="1" applyFill="1" applyBorder="1" applyAlignment="1">
      <alignment horizontal="center"/>
    </xf>
    <xf numFmtId="0" fontId="33" fillId="0" borderId="41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/>
    </xf>
    <xf numFmtId="0" fontId="23" fillId="0" borderId="42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0" fontId="28" fillId="0" borderId="59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16" fillId="0" borderId="26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28" fillId="0" borderId="49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16" fillId="0" borderId="26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 vertical="center"/>
    </xf>
    <xf numFmtId="0" fontId="16" fillId="0" borderId="26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16" fillId="0" borderId="26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</xf>
    <xf numFmtId="0" fontId="16" fillId="0" borderId="26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3" borderId="16" xfId="0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17" fillId="4" borderId="16" xfId="0" applyFont="1" applyFill="1" applyBorder="1" applyAlignment="1" applyProtection="1">
      <alignment horizontal="center" vertical="center"/>
      <protection locked="0"/>
    </xf>
    <xf numFmtId="0" fontId="5" fillId="0" borderId="62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65" xfId="0" applyFont="1" applyBorder="1" applyAlignment="1" applyProtection="1">
      <alignment horizontal="center" vertical="center"/>
    </xf>
    <xf numFmtId="0" fontId="16" fillId="0" borderId="26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21" xfId="0" quotePrefix="1" applyFont="1" applyFill="1" applyBorder="1" applyAlignment="1" applyProtection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Protection="1">
      <protection locked="0"/>
    </xf>
    <xf numFmtId="0" fontId="10" fillId="0" borderId="9" xfId="0" quotePrefix="1" applyFont="1" applyBorder="1" applyProtection="1">
      <protection locked="0"/>
    </xf>
    <xf numFmtId="0" fontId="10" fillId="0" borderId="25" xfId="0" applyFont="1" applyBorder="1" applyProtection="1"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0" fontId="10" fillId="0" borderId="0" xfId="0" quotePrefix="1" applyFont="1" applyBorder="1" applyProtection="1">
      <protection locked="0"/>
    </xf>
    <xf numFmtId="0" fontId="10" fillId="0" borderId="2" xfId="0" applyFont="1" applyBorder="1" applyProtection="1">
      <protection locked="0"/>
    </xf>
    <xf numFmtId="0" fontId="10" fillId="0" borderId="10" xfId="0" applyFont="1" applyBorder="1" applyProtection="1">
      <protection locked="0"/>
    </xf>
    <xf numFmtId="0" fontId="10" fillId="0" borderId="11" xfId="0" applyFont="1" applyBorder="1" applyProtection="1"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Protection="1">
      <protection locked="0"/>
    </xf>
    <xf numFmtId="0" fontId="10" fillId="0" borderId="9" xfId="0" applyFont="1" applyFill="1" applyBorder="1" applyProtection="1"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6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Protection="1">
      <protection locked="0"/>
    </xf>
    <xf numFmtId="0" fontId="10" fillId="0" borderId="13" xfId="0" quotePrefix="1" applyFont="1" applyBorder="1" applyProtection="1">
      <protection locked="0"/>
    </xf>
    <xf numFmtId="0" fontId="10" fillId="0" borderId="13" xfId="0" applyFont="1" applyFill="1" applyBorder="1" applyProtection="1"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65" xfId="0" applyFont="1" applyFill="1" applyBorder="1" applyAlignment="1" applyProtection="1">
      <alignment horizontal="center" vertical="center"/>
      <protection locked="0"/>
    </xf>
    <xf numFmtId="0" fontId="10" fillId="0" borderId="11" xfId="0" quotePrefix="1" applyFont="1" applyBorder="1" applyProtection="1">
      <protection locked="0"/>
    </xf>
    <xf numFmtId="0" fontId="10" fillId="0" borderId="11" xfId="0" applyFont="1" applyFill="1" applyBorder="1" applyProtection="1"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9" xfId="0" quotePrefix="1" applyFont="1" applyBorder="1" applyAlignment="1" applyProtection="1">
      <alignment horizontal="left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47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quotePrefix="1" applyFont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11" xfId="0" quotePrefix="1" applyFont="1" applyBorder="1" applyAlignment="1" applyProtection="1">
      <alignment horizontal="left"/>
      <protection locked="0"/>
    </xf>
    <xf numFmtId="0" fontId="13" fillId="0" borderId="52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/>
    </xf>
    <xf numFmtId="0" fontId="25" fillId="0" borderId="53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/>
    </xf>
    <xf numFmtId="0" fontId="24" fillId="4" borderId="47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0" fontId="24" fillId="6" borderId="1" xfId="0" applyFont="1" applyFill="1" applyBorder="1"/>
    <xf numFmtId="0" fontId="13" fillId="0" borderId="48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vertical="center"/>
    </xf>
    <xf numFmtId="0" fontId="0" fillId="0" borderId="0" xfId="0" applyFill="1"/>
    <xf numFmtId="0" fontId="10" fillId="0" borderId="1" xfId="0" applyFont="1" applyFill="1" applyBorder="1"/>
    <xf numFmtId="0" fontId="13" fillId="0" borderId="4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 vertical="center"/>
    </xf>
    <xf numFmtId="0" fontId="13" fillId="0" borderId="0" xfId="0" applyFont="1" applyFill="1"/>
    <xf numFmtId="0" fontId="10" fillId="0" borderId="0" xfId="0" applyFont="1" applyFill="1"/>
    <xf numFmtId="0" fontId="10" fillId="4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11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0" fontId="27" fillId="4" borderId="1" xfId="0" applyFont="1" applyFill="1" applyBorder="1"/>
    <xf numFmtId="0" fontId="30" fillId="4" borderId="1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0" fillId="4" borderId="1" xfId="0" applyFont="1" applyFill="1" applyBorder="1"/>
    <xf numFmtId="0" fontId="22" fillId="4" borderId="1" xfId="0" applyFont="1" applyFill="1" applyBorder="1" applyAlignment="1">
      <alignment horizontal="center" vertical="center"/>
    </xf>
    <xf numFmtId="0" fontId="22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0" fillId="4" borderId="47" xfId="0" applyFont="1" applyFill="1" applyBorder="1" applyAlignment="1">
      <alignment horizontal="center" vertical="center"/>
    </xf>
    <xf numFmtId="0" fontId="10" fillId="4" borderId="47" xfId="0" applyNumberFormat="1" applyFont="1" applyFill="1" applyBorder="1" applyAlignment="1">
      <alignment horizontal="center" vertical="center"/>
    </xf>
    <xf numFmtId="0" fontId="11" fillId="4" borderId="47" xfId="0" applyFont="1" applyFill="1" applyBorder="1" applyAlignment="1">
      <alignment horizontal="center" vertical="center"/>
    </xf>
    <xf numFmtId="0" fontId="26" fillId="4" borderId="47" xfId="0" applyFont="1" applyFill="1" applyBorder="1" applyAlignment="1">
      <alignment horizontal="center" vertical="center"/>
    </xf>
    <xf numFmtId="0" fontId="24" fillId="4" borderId="47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 vertical="center"/>
    </xf>
    <xf numFmtId="0" fontId="11" fillId="3" borderId="47" xfId="0" applyFont="1" applyFill="1" applyBorder="1" applyAlignment="1">
      <alignment horizontal="center" vertical="center"/>
    </xf>
    <xf numFmtId="0" fontId="10" fillId="3" borderId="47" xfId="0" applyNumberFormat="1" applyFont="1" applyFill="1" applyBorder="1" applyAlignment="1">
      <alignment horizontal="center"/>
    </xf>
    <xf numFmtId="0" fontId="11" fillId="3" borderId="47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20" xfId="0" quotePrefix="1" applyFont="1" applyFill="1" applyBorder="1" applyAlignment="1" applyProtection="1">
      <alignment horizontal="center" vertical="center"/>
    </xf>
    <xf numFmtId="0" fontId="5" fillId="0" borderId="68" xfId="0" quotePrefix="1" applyFont="1" applyFill="1" applyBorder="1" applyAlignment="1" applyProtection="1">
      <alignment horizontal="center" vertical="center"/>
    </xf>
    <xf numFmtId="0" fontId="5" fillId="0" borderId="69" xfId="0" quotePrefix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2" fillId="5" borderId="60" xfId="0" applyFont="1" applyFill="1" applyBorder="1" applyAlignment="1" applyProtection="1">
      <alignment horizontal="center" vertical="center"/>
      <protection locked="0"/>
    </xf>
    <xf numFmtId="0" fontId="2" fillId="5" borderId="52" xfId="0" applyFont="1" applyFill="1" applyBorder="1" applyAlignment="1" applyProtection="1">
      <alignment horizontal="center" vertical="center"/>
      <protection locked="0"/>
    </xf>
    <xf numFmtId="0" fontId="2" fillId="5" borderId="13" xfId="0" applyFont="1" applyFill="1" applyBorder="1" applyAlignment="1" applyProtection="1">
      <alignment horizontal="center" vertical="center"/>
      <protection locked="0"/>
    </xf>
    <xf numFmtId="0" fontId="2" fillId="5" borderId="61" xfId="0" applyFont="1" applyFill="1" applyBorder="1" applyAlignment="1" applyProtection="1">
      <alignment horizontal="center" vertical="center"/>
      <protection locked="0"/>
    </xf>
    <xf numFmtId="0" fontId="2" fillId="5" borderId="48" xfId="0" applyFont="1" applyFill="1" applyBorder="1" applyAlignment="1" applyProtection="1">
      <alignment horizontal="center" vertical="center"/>
      <protection locked="0"/>
    </xf>
    <xf numFmtId="0" fontId="2" fillId="5" borderId="44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0" fillId="0" borderId="48" xfId="0" quotePrefix="1" applyFill="1" applyBorder="1" applyAlignment="1" applyProtection="1">
      <alignment horizontal="center"/>
    </xf>
    <xf numFmtId="0" fontId="2" fillId="4" borderId="26" xfId="0" applyFont="1" applyFill="1" applyBorder="1" applyAlignment="1" applyProtection="1">
      <alignment horizontal="center"/>
      <protection locked="0"/>
    </xf>
    <xf numFmtId="0" fontId="4" fillId="7" borderId="66" xfId="0" applyFont="1" applyFill="1" applyBorder="1" applyAlignment="1" applyProtection="1">
      <alignment horizontal="center"/>
      <protection locked="0"/>
    </xf>
    <xf numFmtId="0" fontId="0" fillId="0" borderId="39" xfId="0" quotePrefix="1" applyBorder="1" applyAlignment="1" applyProtection="1">
      <alignment horizontal="center" vertical="center"/>
    </xf>
    <xf numFmtId="0" fontId="0" fillId="0" borderId="29" xfId="0" quotePrefix="1" applyBorder="1" applyAlignment="1" applyProtection="1">
      <alignment horizontal="center" vertical="center"/>
    </xf>
    <xf numFmtId="0" fontId="0" fillId="6" borderId="16" xfId="0" applyFill="1" applyBorder="1" applyAlignment="1" applyProtection="1">
      <alignment horizontal="center" vertical="center"/>
    </xf>
    <xf numFmtId="0" fontId="0" fillId="6" borderId="16" xfId="0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</xf>
    <xf numFmtId="0" fontId="2" fillId="4" borderId="16" xfId="0" applyFont="1" applyFill="1" applyBorder="1" applyAlignment="1" applyProtection="1">
      <alignment horizontal="center"/>
    </xf>
    <xf numFmtId="0" fontId="0" fillId="6" borderId="22" xfId="0" applyFill="1" applyBorder="1" applyAlignment="1" applyProtection="1">
      <alignment horizontal="center" vertical="center"/>
    </xf>
    <xf numFmtId="0" fontId="5" fillId="7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63" xfId="0" quotePrefix="1" applyFill="1" applyBorder="1" applyAlignment="1" applyProtection="1">
      <alignment horizontal="center"/>
    </xf>
    <xf numFmtId="1" fontId="0" fillId="0" borderId="32" xfId="0" quotePrefix="1" applyNumberFormat="1" applyFill="1" applyBorder="1" applyAlignment="1" applyProtection="1">
      <alignment horizontal="center"/>
    </xf>
    <xf numFmtId="1" fontId="0" fillId="0" borderId="41" xfId="0" quotePrefix="1" applyNumberFormat="1" applyFill="1" applyBorder="1" applyAlignment="1" applyProtection="1">
      <alignment horizontal="center"/>
    </xf>
    <xf numFmtId="1" fontId="0" fillId="0" borderId="37" xfId="0" quotePrefix="1" applyNumberFormat="1" applyFill="1" applyBorder="1" applyAlignment="1" applyProtection="1">
      <alignment horizontal="center"/>
    </xf>
    <xf numFmtId="0" fontId="0" fillId="6" borderId="25" xfId="0" applyFill="1" applyBorder="1" applyAlignment="1" applyProtection="1">
      <alignment horizontal="center" vertical="center"/>
    </xf>
    <xf numFmtId="0" fontId="5" fillId="7" borderId="26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 applyAlignment="1" applyProtection="1">
      <protection locked="0"/>
    </xf>
    <xf numFmtId="1" fontId="0" fillId="0" borderId="35" xfId="0" quotePrefix="1" applyNumberFormat="1" applyFill="1" applyBorder="1" applyAlignment="1" applyProtection="1">
      <alignment horizontal="center"/>
    </xf>
    <xf numFmtId="0" fontId="0" fillId="0" borderId="6" xfId="0" quotePrefix="1" applyFill="1" applyBorder="1" applyAlignment="1" applyProtection="1">
      <alignment horizontal="center"/>
    </xf>
    <xf numFmtId="0" fontId="0" fillId="0" borderId="52" xfId="0" quotePrefix="1" applyFill="1" applyBorder="1" applyAlignment="1" applyProtection="1">
      <alignment horizontal="center"/>
    </xf>
    <xf numFmtId="0" fontId="0" fillId="0" borderId="53" xfId="0" quotePrefix="1" applyFill="1" applyBorder="1" applyAlignment="1" applyProtection="1">
      <alignment horizontal="center"/>
    </xf>
    <xf numFmtId="0" fontId="2" fillId="4" borderId="26" xfId="0" applyFont="1" applyFill="1" applyBorder="1" applyAlignment="1" applyProtection="1">
      <alignment horizontal="center" vertical="center"/>
    </xf>
    <xf numFmtId="0" fontId="5" fillId="0" borderId="21" xfId="0" quotePrefix="1" applyFont="1" applyFill="1" applyBorder="1" applyAlignment="1" applyProtection="1">
      <alignment horizontal="center" vertical="center"/>
    </xf>
    <xf numFmtId="0" fontId="5" fillId="0" borderId="42" xfId="0" quotePrefix="1" applyFont="1" applyFill="1" applyBorder="1" applyAlignment="1" applyProtection="1">
      <alignment horizontal="center" vertical="center"/>
    </xf>
    <xf numFmtId="0" fontId="0" fillId="0" borderId="18" xfId="0" quotePrefix="1" applyFill="1" applyBorder="1" applyAlignment="1" applyProtection="1">
      <alignment horizontal="center"/>
    </xf>
    <xf numFmtId="0" fontId="0" fillId="0" borderId="48" xfId="0" quotePrefix="1" applyFill="1" applyBorder="1" applyAlignment="1" applyProtection="1">
      <alignment horizontal="center" vertical="center"/>
    </xf>
    <xf numFmtId="0" fontId="0" fillId="0" borderId="44" xfId="0" quotePrefix="1" applyFill="1" applyBorder="1" applyAlignment="1" applyProtection="1">
      <alignment horizontal="center"/>
    </xf>
    <xf numFmtId="0" fontId="0" fillId="0" borderId="5" xfId="0" quotePrefix="1" applyFill="1" applyBorder="1" applyAlignment="1" applyProtection="1">
      <alignment horizontal="center"/>
    </xf>
    <xf numFmtId="0" fontId="0" fillId="0" borderId="4" xfId="0" quotePrefix="1" applyFill="1" applyBorder="1" applyAlignment="1" applyProtection="1">
      <alignment horizontal="center"/>
    </xf>
    <xf numFmtId="0" fontId="0" fillId="0" borderId="62" xfId="0" quotePrefix="1" applyFill="1" applyBorder="1" applyAlignment="1" applyProtection="1">
      <alignment horizontal="center"/>
    </xf>
    <xf numFmtId="0" fontId="0" fillId="0" borderId="64" xfId="0" quotePrefix="1" applyFill="1" applyBorder="1" applyAlignment="1" applyProtection="1">
      <alignment horizontal="center"/>
    </xf>
    <xf numFmtId="0" fontId="0" fillId="0" borderId="34" xfId="0" quotePrefix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/>
    </xf>
    <xf numFmtId="0" fontId="0" fillId="0" borderId="33" xfId="0" applyFill="1" applyBorder="1" applyAlignment="1" applyProtection="1">
      <alignment horizontal="center"/>
    </xf>
    <xf numFmtId="0" fontId="0" fillId="0" borderId="32" xfId="0" applyFill="1" applyBorder="1" applyAlignment="1" applyProtection="1">
      <alignment horizontal="center"/>
    </xf>
    <xf numFmtId="0" fontId="0" fillId="0" borderId="50" xfId="0" applyFill="1" applyBorder="1" applyAlignment="1" applyProtection="1">
      <alignment horizontal="center"/>
    </xf>
    <xf numFmtId="0" fontId="0" fillId="0" borderId="50" xfId="0" applyFill="1" applyBorder="1" applyAlignment="1" applyProtection="1">
      <alignment horizontal="center" vertical="center"/>
    </xf>
    <xf numFmtId="0" fontId="0" fillId="0" borderId="39" xfId="0" applyFill="1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 vertical="center"/>
    </xf>
    <xf numFmtId="0" fontId="0" fillId="0" borderId="52" xfId="0" quotePrefix="1" applyFill="1" applyBorder="1" applyAlignment="1" applyProtection="1">
      <alignment horizontal="center" vertical="center"/>
    </xf>
    <xf numFmtId="0" fontId="0" fillId="0" borderId="4" xfId="0" quotePrefix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0" fillId="0" borderId="36" xfId="0" applyFill="1" applyBorder="1" applyAlignment="1" applyProtection="1">
      <alignment horizontal="center"/>
    </xf>
    <xf numFmtId="0" fontId="0" fillId="0" borderId="45" xfId="0" applyFill="1" applyBorder="1" applyAlignment="1" applyProtection="1">
      <alignment horizontal="center"/>
    </xf>
    <xf numFmtId="0" fontId="18" fillId="0" borderId="29" xfId="0" applyFont="1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quotePrefix="1" applyFill="1" applyAlignment="1" applyProtection="1">
      <alignment horizontal="center"/>
    </xf>
    <xf numFmtId="0" fontId="0" fillId="0" borderId="33" xfId="0" quotePrefix="1" applyFill="1" applyBorder="1" applyAlignment="1" applyProtection="1">
      <alignment horizontal="center" vertical="center"/>
    </xf>
    <xf numFmtId="0" fontId="0" fillId="0" borderId="21" xfId="0" quotePrefix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/>
    </xf>
    <xf numFmtId="0" fontId="0" fillId="0" borderId="42" xfId="0" quotePrefix="1" applyFill="1" applyBorder="1" applyAlignment="1" applyProtection="1">
      <alignment horizontal="center" vertical="center"/>
    </xf>
    <xf numFmtId="0" fontId="5" fillId="0" borderId="41" xfId="0" quotePrefix="1" applyFont="1" applyFill="1" applyBorder="1" applyAlignment="1" applyProtection="1">
      <alignment horizontal="center"/>
    </xf>
    <xf numFmtId="0" fontId="0" fillId="0" borderId="35" xfId="0" quotePrefix="1" applyFill="1" applyBorder="1" applyAlignment="1" applyProtection="1">
      <alignment horizontal="center" vertical="center"/>
    </xf>
    <xf numFmtId="0" fontId="0" fillId="0" borderId="38" xfId="0" quotePrefix="1" applyFill="1" applyBorder="1" applyAlignment="1" applyProtection="1">
      <alignment horizontal="center" vertical="center"/>
    </xf>
    <xf numFmtId="0" fontId="0" fillId="0" borderId="14" xfId="0" quotePrefix="1" applyFill="1" applyBorder="1" applyAlignment="1" applyProtection="1">
      <alignment horizontal="center" vertical="center"/>
    </xf>
    <xf numFmtId="0" fontId="0" fillId="0" borderId="15" xfId="0" quotePrefix="1" applyFill="1" applyBorder="1" applyAlignment="1" applyProtection="1">
      <alignment horizontal="center" vertical="center"/>
    </xf>
    <xf numFmtId="0" fontId="5" fillId="0" borderId="37" xfId="0" quotePrefix="1" applyFont="1" applyFill="1" applyBorder="1" applyAlignment="1" applyProtection="1">
      <alignment horizontal="center"/>
    </xf>
    <xf numFmtId="0" fontId="5" fillId="0" borderId="38" xfId="0" quotePrefix="1" applyFont="1" applyFill="1" applyBorder="1" applyAlignment="1" applyProtection="1">
      <alignment horizontal="center" vertical="center"/>
    </xf>
    <xf numFmtId="0" fontId="0" fillId="0" borderId="29" xfId="0" quotePrefix="1" applyFill="1" applyBorder="1" applyAlignment="1" applyProtection="1">
      <alignment horizontal="center" vertical="center"/>
    </xf>
    <xf numFmtId="0" fontId="5" fillId="0" borderId="5" xfId="0" quotePrefix="1" applyFont="1" applyFill="1" applyBorder="1" applyAlignment="1" applyProtection="1">
      <alignment horizontal="center" vertical="center"/>
    </xf>
    <xf numFmtId="0" fontId="5" fillId="0" borderId="4" xfId="0" quotePrefix="1" applyFont="1" applyFill="1" applyBorder="1" applyAlignment="1" applyProtection="1">
      <alignment horizontal="center" vertical="center"/>
    </xf>
    <xf numFmtId="0" fontId="5" fillId="0" borderId="34" xfId="0" quotePrefix="1" applyFont="1" applyFill="1" applyBorder="1" applyAlignment="1" applyProtection="1">
      <alignment horizontal="center"/>
    </xf>
    <xf numFmtId="0" fontId="5" fillId="0" borderId="34" xfId="0" quotePrefix="1" applyFont="1" applyFill="1" applyBorder="1" applyAlignment="1" applyProtection="1">
      <alignment horizontal="center" vertical="center"/>
    </xf>
    <xf numFmtId="0" fontId="17" fillId="0" borderId="29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19" fillId="0" borderId="0" xfId="0" applyFont="1" applyFill="1" applyProtection="1"/>
    <xf numFmtId="0" fontId="19" fillId="0" borderId="0" xfId="0" applyFont="1" applyFill="1" applyBorder="1" applyProtection="1"/>
    <xf numFmtId="0" fontId="5" fillId="0" borderId="5" xfId="0" applyFont="1" applyFill="1" applyBorder="1" applyAlignment="1" applyProtection="1">
      <alignment horizontal="center" vertical="center"/>
    </xf>
    <xf numFmtId="0" fontId="0" fillId="0" borderId="19" xfId="0" quotePrefix="1" applyFill="1" applyBorder="1" applyAlignment="1" applyProtection="1">
      <alignment horizontal="center"/>
    </xf>
    <xf numFmtId="0" fontId="0" fillId="0" borderId="64" xfId="0" applyFill="1" applyBorder="1" applyAlignment="1" applyProtection="1">
      <alignment horizontal="center"/>
    </xf>
    <xf numFmtId="0" fontId="0" fillId="0" borderId="34" xfId="0" applyFill="1" applyBorder="1" applyAlignment="1" applyProtection="1">
      <alignment horizontal="center"/>
    </xf>
    <xf numFmtId="1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0" xfId="0" quotePrefix="1" applyFill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/>
    </xf>
    <xf numFmtId="0" fontId="5" fillId="0" borderId="4" xfId="0" quotePrefix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10" fillId="0" borderId="47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vertical="center"/>
      <protection locked="0"/>
    </xf>
    <xf numFmtId="0" fontId="10" fillId="0" borderId="23" xfId="0" quotePrefix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0" fillId="0" borderId="8" xfId="0" quotePrefix="1" applyFont="1" applyBorder="1" applyProtection="1">
      <protection locked="0"/>
    </xf>
    <xf numFmtId="0" fontId="10" fillId="0" borderId="47" xfId="0" quotePrefix="1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0" fillId="0" borderId="21" xfId="0" quotePrefix="1" applyFill="1" applyBorder="1" applyAlignment="1" applyProtection="1">
      <alignment horizontal="center"/>
    </xf>
    <xf numFmtId="0" fontId="10" fillId="0" borderId="0" xfId="0" applyFont="1" applyBorder="1" applyAlignment="1" applyProtection="1">
      <alignment vertical="center"/>
      <protection locked="0"/>
    </xf>
    <xf numFmtId="0" fontId="5" fillId="0" borderId="0" xfId="0" quotePrefix="1" applyFont="1" applyFill="1" applyAlignment="1" applyProtection="1">
      <alignment horizontal="center"/>
    </xf>
    <xf numFmtId="0" fontId="5" fillId="0" borderId="48" xfId="0" quotePrefix="1" applyFont="1" applyFill="1" applyBorder="1" applyAlignment="1" applyProtection="1">
      <alignment horizontal="center"/>
    </xf>
    <xf numFmtId="0" fontId="5" fillId="0" borderId="33" xfId="0" quotePrefix="1" applyFont="1" applyFill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vertical="center"/>
      <protection locked="0"/>
    </xf>
    <xf numFmtId="0" fontId="10" fillId="0" borderId="9" xfId="0" applyFont="1" applyBorder="1"/>
    <xf numFmtId="0" fontId="2" fillId="5" borderId="6" xfId="0" applyFont="1" applyFill="1" applyBorder="1" applyAlignment="1" applyProtection="1">
      <alignment horizontal="center" vertical="center"/>
      <protection locked="0"/>
    </xf>
    <xf numFmtId="0" fontId="2" fillId="5" borderId="62" xfId="0" applyFont="1" applyFill="1" applyBorder="1" applyAlignment="1" applyProtection="1">
      <alignment horizontal="center" vertical="center"/>
      <protection locked="0"/>
    </xf>
    <xf numFmtId="0" fontId="2" fillId="5" borderId="53" xfId="0" applyFont="1" applyFill="1" applyBorder="1" applyAlignment="1" applyProtection="1">
      <alignment horizontal="center" vertical="center"/>
      <protection locked="0"/>
    </xf>
    <xf numFmtId="0" fontId="0" fillId="0" borderId="33" xfId="0" quotePrefix="1" applyBorder="1" applyAlignment="1" applyProtection="1">
      <alignment horizontal="center" vertical="center"/>
    </xf>
    <xf numFmtId="1" fontId="0" fillId="0" borderId="41" xfId="0" quotePrefix="1" applyNumberFormat="1" applyFill="1" applyBorder="1" applyAlignment="1" applyProtection="1">
      <alignment horizontal="center" vertical="center"/>
    </xf>
    <xf numFmtId="0" fontId="0" fillId="0" borderId="35" xfId="0" quotePrefix="1" applyBorder="1" applyAlignment="1" applyProtection="1">
      <alignment horizontal="center" vertical="center"/>
    </xf>
    <xf numFmtId="0" fontId="0" fillId="0" borderId="40" xfId="0" quotePrefix="1" applyBorder="1" applyAlignment="1" applyProtection="1">
      <alignment horizontal="center" vertical="center"/>
    </xf>
    <xf numFmtId="0" fontId="5" fillId="0" borderId="37" xfId="0" quotePrefix="1" applyFont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 applyProtection="1">
      <alignment horizontal="center"/>
      <protection locked="0"/>
    </xf>
    <xf numFmtId="0" fontId="0" fillId="3" borderId="64" xfId="0" quotePrefix="1" applyFill="1" applyBorder="1" applyAlignment="1" applyProtection="1">
      <alignment horizontal="center"/>
    </xf>
    <xf numFmtId="0" fontId="0" fillId="3" borderId="4" xfId="0" quotePrefix="1" applyFill="1" applyBorder="1" applyAlignment="1" applyProtection="1">
      <alignment horizontal="center"/>
    </xf>
    <xf numFmtId="0" fontId="0" fillId="3" borderId="4" xfId="0" quotePrefix="1" applyFill="1" applyBorder="1" applyAlignment="1" applyProtection="1">
      <alignment horizontal="center" vertical="center"/>
    </xf>
    <xf numFmtId="0" fontId="0" fillId="3" borderId="34" xfId="0" quotePrefix="1" applyFill="1" applyBorder="1" applyAlignment="1" applyProtection="1">
      <alignment horizontal="center"/>
    </xf>
    <xf numFmtId="0" fontId="5" fillId="7" borderId="24" xfId="0" applyFont="1" applyFill="1" applyBorder="1" applyAlignment="1" applyProtection="1">
      <alignment horizontal="center" vertical="center"/>
      <protection locked="0"/>
    </xf>
    <xf numFmtId="0" fontId="0" fillId="3" borderId="64" xfId="0" quotePrefix="1" applyFill="1" applyBorder="1" applyAlignment="1" applyProtection="1">
      <alignment horizontal="center" vertical="center"/>
    </xf>
    <xf numFmtId="0" fontId="0" fillId="3" borderId="7" xfId="0" quotePrefix="1" applyFill="1" applyBorder="1" applyAlignment="1" applyProtection="1">
      <alignment horizontal="center" vertical="center"/>
    </xf>
    <xf numFmtId="0" fontId="0" fillId="0" borderId="21" xfId="0" quotePrefix="1" applyBorder="1" applyAlignment="1" applyProtection="1">
      <alignment horizontal="center" vertical="center"/>
    </xf>
    <xf numFmtId="0" fontId="0" fillId="0" borderId="14" xfId="0" quotePrefix="1" applyBorder="1" applyAlignment="1" applyProtection="1">
      <alignment horizontal="center" vertical="center"/>
    </xf>
    <xf numFmtId="0" fontId="0" fillId="0" borderId="15" xfId="0" quotePrefix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/>
    </xf>
    <xf numFmtId="0" fontId="2" fillId="4" borderId="22" xfId="0" applyFont="1" applyFill="1" applyBorder="1" applyAlignment="1" applyProtection="1">
      <alignment horizontal="center"/>
    </xf>
    <xf numFmtId="1" fontId="0" fillId="0" borderId="19" xfId="0" quotePrefix="1" applyNumberFormat="1" applyFill="1" applyBorder="1" applyAlignment="1" applyProtection="1">
      <alignment horizontal="center"/>
    </xf>
    <xf numFmtId="1" fontId="0" fillId="0" borderId="50" xfId="0" quotePrefix="1" applyNumberFormat="1" applyFill="1" applyBorder="1" applyAlignment="1" applyProtection="1">
      <alignment horizontal="center"/>
    </xf>
    <xf numFmtId="1" fontId="0" fillId="0" borderId="45" xfId="0" quotePrefix="1" applyNumberForma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4" borderId="25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</xf>
    <xf numFmtId="0" fontId="2" fillId="3" borderId="26" xfId="0" applyFont="1" applyFill="1" applyBorder="1" applyAlignment="1" applyProtection="1">
      <alignment horizontal="center"/>
    </xf>
    <xf numFmtId="0" fontId="0" fillId="3" borderId="5" xfId="0" quotePrefix="1" applyFill="1" applyBorder="1" applyAlignment="1" applyProtection="1">
      <alignment horizontal="center"/>
    </xf>
    <xf numFmtId="0" fontId="2" fillId="3" borderId="26" xfId="0" applyFont="1" applyFill="1" applyBorder="1" applyAlignment="1" applyProtection="1">
      <alignment horizontal="center"/>
      <protection locked="0"/>
    </xf>
    <xf numFmtId="0" fontId="0" fillId="3" borderId="6" xfId="0" quotePrefix="1" applyFill="1" applyBorder="1" applyAlignment="1" applyProtection="1">
      <alignment horizontal="center"/>
    </xf>
    <xf numFmtId="0" fontId="0" fillId="3" borderId="52" xfId="0" quotePrefix="1" applyFill="1" applyBorder="1" applyAlignment="1" applyProtection="1">
      <alignment horizontal="center"/>
    </xf>
    <xf numFmtId="0" fontId="0" fillId="3" borderId="53" xfId="0" quotePrefix="1" applyFill="1" applyBorder="1" applyAlignment="1" applyProtection="1">
      <alignment horizontal="center"/>
    </xf>
    <xf numFmtId="1" fontId="5" fillId="0" borderId="19" xfId="0" quotePrefix="1" applyNumberFormat="1" applyFont="1" applyFill="1" applyBorder="1" applyAlignment="1" applyProtection="1">
      <alignment horizontal="center"/>
    </xf>
    <xf numFmtId="0" fontId="5" fillId="3" borderId="4" xfId="0" quotePrefix="1" applyFont="1" applyFill="1" applyBorder="1" applyAlignment="1" applyProtection="1">
      <alignment horizontal="center"/>
    </xf>
    <xf numFmtId="0" fontId="4" fillId="0" borderId="66" xfId="0" applyFont="1" applyFill="1" applyBorder="1" applyAlignment="1" applyProtection="1">
      <alignment horizontal="center"/>
      <protection locked="0"/>
    </xf>
    <xf numFmtId="0" fontId="19" fillId="0" borderId="32" xfId="0" applyFont="1" applyFill="1" applyBorder="1" applyAlignment="1" applyProtection="1">
      <alignment horizontal="center"/>
    </xf>
    <xf numFmtId="0" fontId="19" fillId="0" borderId="41" xfId="0" quotePrefix="1" applyFont="1" applyFill="1" applyBorder="1" applyAlignment="1" applyProtection="1">
      <alignment horizontal="center"/>
    </xf>
    <xf numFmtId="0" fontId="19" fillId="0" borderId="37" xfId="0" quotePrefix="1" applyFont="1" applyFill="1" applyBorder="1" applyAlignment="1" applyProtection="1">
      <alignment horizontal="center"/>
    </xf>
    <xf numFmtId="0" fontId="2" fillId="5" borderId="1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26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5" fillId="9" borderId="34" xfId="0" applyFont="1" applyFill="1" applyBorder="1" applyAlignment="1" applyProtection="1">
      <alignment horizontal="center"/>
    </xf>
    <xf numFmtId="0" fontId="5" fillId="9" borderId="5" xfId="0" applyFont="1" applyFill="1" applyBorder="1" applyAlignment="1" applyProtection="1">
      <alignment horizontal="center"/>
    </xf>
    <xf numFmtId="0" fontId="5" fillId="9" borderId="64" xfId="0" applyFont="1" applyFill="1" applyBorder="1" applyAlignment="1" applyProtection="1">
      <alignment horizontal="center"/>
    </xf>
    <xf numFmtId="0" fontId="2" fillId="10" borderId="16" xfId="0" applyFont="1" applyFill="1" applyBorder="1" applyAlignment="1" applyProtection="1">
      <alignment horizontal="center" vertical="center"/>
      <protection locked="0"/>
    </xf>
    <xf numFmtId="0" fontId="19" fillId="2" borderId="26" xfId="0" applyFont="1" applyFill="1" applyBorder="1" applyAlignment="1" applyProtection="1">
      <alignment horizontal="center" vertical="center"/>
      <protection locked="0"/>
    </xf>
    <xf numFmtId="0" fontId="36" fillId="11" borderId="26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5" borderId="10" xfId="0" applyFont="1" applyFill="1" applyBorder="1" applyAlignment="1" applyProtection="1">
      <alignment horizontal="center" vertical="center"/>
      <protection locked="0"/>
    </xf>
    <xf numFmtId="0" fontId="2" fillId="5" borderId="37" xfId="0" applyFont="1" applyFill="1" applyBorder="1" applyAlignment="1" applyProtection="1">
      <alignment horizontal="center" vertical="center"/>
      <protection locked="0"/>
    </xf>
    <xf numFmtId="0" fontId="0" fillId="0" borderId="7" xfId="0" quotePrefix="1" applyBorder="1" applyAlignment="1" applyProtection="1">
      <alignment horizontal="center" vertical="center"/>
    </xf>
    <xf numFmtId="0" fontId="2" fillId="5" borderId="41" xfId="0" applyFont="1" applyFill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23" xfId="0" applyFont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center"/>
      <protection locked="0"/>
    </xf>
    <xf numFmtId="0" fontId="11" fillId="0" borderId="47" xfId="0" applyFont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16" fillId="0" borderId="66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35" fillId="8" borderId="0" xfId="0" applyFont="1" applyFill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16" fillId="0" borderId="26" xfId="0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16" fillId="0" borderId="66" xfId="0" applyFont="1" applyBorder="1" applyAlignment="1" applyProtection="1">
      <alignment horizontal="center" vertical="center" wrapText="1"/>
      <protection locked="0"/>
    </xf>
    <xf numFmtId="0" fontId="16" fillId="0" borderId="43" xfId="0" applyFont="1" applyBorder="1" applyAlignment="1" applyProtection="1">
      <alignment horizontal="center" vertical="center" wrapText="1"/>
      <protection locked="0"/>
    </xf>
    <xf numFmtId="0" fontId="15" fillId="0" borderId="5" xfId="1" quotePrefix="1" applyBorder="1" applyAlignment="1" applyProtection="1">
      <alignment horizontal="center" vertical="center"/>
    </xf>
    <xf numFmtId="0" fontId="15" fillId="0" borderId="4" xfId="1" quotePrefix="1" applyBorder="1" applyAlignment="1" applyProtection="1">
      <alignment horizontal="center" vertical="center"/>
    </xf>
    <xf numFmtId="0" fontId="15" fillId="0" borderId="34" xfId="1" quotePrefix="1" applyBorder="1" applyAlignment="1" applyProtection="1">
      <alignment horizontal="center" vertical="center"/>
    </xf>
    <xf numFmtId="1" fontId="0" fillId="0" borderId="19" xfId="0" quotePrefix="1" applyNumberForma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1" fontId="0" fillId="0" borderId="50" xfId="0" quotePrefix="1" applyNumberFormat="1" applyFill="1" applyBorder="1" applyAlignment="1" applyProtection="1">
      <alignment horizontal="center" vertical="center"/>
    </xf>
    <xf numFmtId="0" fontId="5" fillId="0" borderId="41" xfId="0" quotePrefix="1" applyFont="1" applyFill="1" applyBorder="1" applyAlignment="1" applyProtection="1">
      <alignment horizontal="center" vertical="center"/>
    </xf>
    <xf numFmtId="1" fontId="0" fillId="0" borderId="45" xfId="0" quotePrefix="1" applyNumberFormat="1" applyFill="1" applyBorder="1" applyAlignment="1" applyProtection="1">
      <alignment horizontal="center" vertical="center"/>
    </xf>
    <xf numFmtId="0" fontId="5" fillId="0" borderId="37" xfId="0" quotePrefix="1" applyFont="1" applyFill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60"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43CEFF"/>
      <color rgb="FF66FF66"/>
      <color rgb="FFFF99FF"/>
      <color rgb="FFDAD2E4"/>
      <color rgb="FFA0F737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1427389</xdr:colOff>
      <xdr:row>0</xdr:row>
      <xdr:rowOff>117022</xdr:rowOff>
    </xdr:from>
    <xdr:to>
      <xdr:col>37</xdr:col>
      <xdr:colOff>71437</xdr:colOff>
      <xdr:row>0</xdr:row>
      <xdr:rowOff>462642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333389" y="117022"/>
          <a:ext cx="6873648" cy="34562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fr-FR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SYSTEME AURARD RESULTATS -   CLASSEMENT</a:t>
          </a:r>
        </a:p>
      </xdr:txBody>
    </xdr:sp>
    <xdr:clientData/>
  </xdr:twoCellAnchor>
  <xdr:twoCellAnchor>
    <xdr:from>
      <xdr:col>3</xdr:col>
      <xdr:colOff>35718</xdr:colOff>
      <xdr:row>0</xdr:row>
      <xdr:rowOff>124167</xdr:rowOff>
    </xdr:from>
    <xdr:to>
      <xdr:col>13</xdr:col>
      <xdr:colOff>1333499</xdr:colOff>
      <xdr:row>0</xdr:row>
      <xdr:rowOff>469447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007518" y="124167"/>
          <a:ext cx="6365081" cy="34528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fr-FR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SYSTEME AURARD  RESULTATS  DES  RENCONTRES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301625</xdr:colOff>
      <xdr:row>0</xdr:row>
      <xdr:rowOff>47626</xdr:rowOff>
    </xdr:from>
    <xdr:to>
      <xdr:col>39</xdr:col>
      <xdr:colOff>0</xdr:colOff>
      <xdr:row>0</xdr:row>
      <xdr:rowOff>428626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938375" y="47626"/>
          <a:ext cx="5857875" cy="3810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fr-FR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SYSTEME AURARD RESULTATS -   CLASSEMENT</a:t>
          </a:r>
        </a:p>
      </xdr:txBody>
    </xdr:sp>
    <xdr:clientData/>
  </xdr:twoCellAnchor>
  <xdr:twoCellAnchor>
    <xdr:from>
      <xdr:col>3</xdr:col>
      <xdr:colOff>35718</xdr:colOff>
      <xdr:row>0</xdr:row>
      <xdr:rowOff>124167</xdr:rowOff>
    </xdr:from>
    <xdr:to>
      <xdr:col>13</xdr:col>
      <xdr:colOff>1333499</xdr:colOff>
      <xdr:row>0</xdr:row>
      <xdr:rowOff>469447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588543" y="124167"/>
          <a:ext cx="7650956" cy="34528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fr-FR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SYSTEME AURARD  RESULTATS  DES  RENCONTRES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31751</xdr:colOff>
      <xdr:row>0</xdr:row>
      <xdr:rowOff>117021</xdr:rowOff>
    </xdr:from>
    <xdr:to>
      <xdr:col>34</xdr:col>
      <xdr:colOff>142875</xdr:colOff>
      <xdr:row>0</xdr:row>
      <xdr:rowOff>476250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843376" y="117021"/>
          <a:ext cx="6365874" cy="359229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fr-FR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SYSTEME AURARD RESULTATS -   CLASSEMENT</a:t>
          </a:r>
        </a:p>
      </xdr:txBody>
    </xdr:sp>
    <xdr:clientData/>
  </xdr:twoCellAnchor>
  <xdr:twoCellAnchor>
    <xdr:from>
      <xdr:col>3</xdr:col>
      <xdr:colOff>35718</xdr:colOff>
      <xdr:row>0</xdr:row>
      <xdr:rowOff>124167</xdr:rowOff>
    </xdr:from>
    <xdr:to>
      <xdr:col>13</xdr:col>
      <xdr:colOff>1333499</xdr:colOff>
      <xdr:row>0</xdr:row>
      <xdr:rowOff>469447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559968" y="124167"/>
          <a:ext cx="7155656" cy="34528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fr-FR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SYSTEME AURARD  RESULTATS  DES  RENCONTRES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238125</xdr:colOff>
      <xdr:row>0</xdr:row>
      <xdr:rowOff>117022</xdr:rowOff>
    </xdr:from>
    <xdr:to>
      <xdr:col>39</xdr:col>
      <xdr:colOff>428625</xdr:colOff>
      <xdr:row>0</xdr:row>
      <xdr:rowOff>508000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5208250" y="117022"/>
          <a:ext cx="6731000" cy="390978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fr-FR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SYSTEME AURARD RESULTATS -   CLASSEMENT</a:t>
          </a:r>
        </a:p>
      </xdr:txBody>
    </xdr:sp>
    <xdr:clientData/>
  </xdr:twoCellAnchor>
  <xdr:twoCellAnchor>
    <xdr:from>
      <xdr:col>3</xdr:col>
      <xdr:colOff>35718</xdr:colOff>
      <xdr:row>0</xdr:row>
      <xdr:rowOff>124167</xdr:rowOff>
    </xdr:from>
    <xdr:to>
      <xdr:col>13</xdr:col>
      <xdr:colOff>1333499</xdr:colOff>
      <xdr:row>0</xdr:row>
      <xdr:rowOff>469447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788568" y="124167"/>
          <a:ext cx="8193881" cy="34528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fr-FR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SYSTEME AURARD  RESULTATS  DES  RENCONTRES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222250</xdr:colOff>
      <xdr:row>0</xdr:row>
      <xdr:rowOff>117022</xdr:rowOff>
    </xdr:from>
    <xdr:to>
      <xdr:col>39</xdr:col>
      <xdr:colOff>254000</xdr:colOff>
      <xdr:row>0</xdr:row>
      <xdr:rowOff>444500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874875" y="117022"/>
          <a:ext cx="6651625" cy="327478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fr-FR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SYSTEME AURARD RESULTATS -   CLASSEMENT</a:t>
          </a:r>
        </a:p>
      </xdr:txBody>
    </xdr:sp>
    <xdr:clientData/>
  </xdr:twoCellAnchor>
  <xdr:twoCellAnchor>
    <xdr:from>
      <xdr:col>3</xdr:col>
      <xdr:colOff>35718</xdr:colOff>
      <xdr:row>0</xdr:row>
      <xdr:rowOff>124167</xdr:rowOff>
    </xdr:from>
    <xdr:to>
      <xdr:col>13</xdr:col>
      <xdr:colOff>1333499</xdr:colOff>
      <xdr:row>0</xdr:row>
      <xdr:rowOff>469447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302793" y="124167"/>
          <a:ext cx="7269956" cy="34528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fr-FR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SYSTEME AURARD  RESULTATS  DES  RENCONTRES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40821</xdr:colOff>
      <xdr:row>0</xdr:row>
      <xdr:rowOff>171450</xdr:rowOff>
    </xdr:from>
    <xdr:to>
      <xdr:col>41</xdr:col>
      <xdr:colOff>340178</xdr:colOff>
      <xdr:row>0</xdr:row>
      <xdr:rowOff>517070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484678" y="171450"/>
          <a:ext cx="7579179" cy="34562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fr-FR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SYSTEME AURARD RESULTATS -   CLASSEMENT</a:t>
          </a:r>
        </a:p>
      </xdr:txBody>
    </xdr:sp>
    <xdr:clientData/>
  </xdr:twoCellAnchor>
  <xdr:twoCellAnchor>
    <xdr:from>
      <xdr:col>3</xdr:col>
      <xdr:colOff>35718</xdr:colOff>
      <xdr:row>0</xdr:row>
      <xdr:rowOff>124167</xdr:rowOff>
    </xdr:from>
    <xdr:to>
      <xdr:col>13</xdr:col>
      <xdr:colOff>1333499</xdr:colOff>
      <xdr:row>0</xdr:row>
      <xdr:rowOff>469447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931318" y="124167"/>
          <a:ext cx="6250781" cy="34528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fr-FR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SYSTEME AURARD  RESULTATS  DES  RENCONTRES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1427389</xdr:colOff>
      <xdr:row>0</xdr:row>
      <xdr:rowOff>117022</xdr:rowOff>
    </xdr:from>
    <xdr:to>
      <xdr:col>34</xdr:col>
      <xdr:colOff>71437</xdr:colOff>
      <xdr:row>0</xdr:row>
      <xdr:rowOff>462642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504839" y="117022"/>
          <a:ext cx="6635523" cy="34562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fr-FR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SYSTEME AURARD RESULTATS -   CLASSEMENT</a:t>
          </a:r>
        </a:p>
      </xdr:txBody>
    </xdr:sp>
    <xdr:clientData/>
  </xdr:twoCellAnchor>
  <xdr:twoCellAnchor>
    <xdr:from>
      <xdr:col>3</xdr:col>
      <xdr:colOff>35718</xdr:colOff>
      <xdr:row>0</xdr:row>
      <xdr:rowOff>124167</xdr:rowOff>
    </xdr:from>
    <xdr:to>
      <xdr:col>13</xdr:col>
      <xdr:colOff>1333499</xdr:colOff>
      <xdr:row>0</xdr:row>
      <xdr:rowOff>469447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074193" y="124167"/>
          <a:ext cx="6298406" cy="34528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fr-FR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SYSTEME AURARD  RESULTATS  DES  RENCONTRES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1427389</xdr:colOff>
      <xdr:row>0</xdr:row>
      <xdr:rowOff>117022</xdr:rowOff>
    </xdr:from>
    <xdr:to>
      <xdr:col>34</xdr:col>
      <xdr:colOff>71437</xdr:colOff>
      <xdr:row>0</xdr:row>
      <xdr:rowOff>462642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057414" y="117022"/>
          <a:ext cx="6873648" cy="34562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fr-FR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SYSTEME AURARD RESULTATS -   CLASSEMENT</a:t>
          </a:r>
        </a:p>
      </xdr:txBody>
    </xdr:sp>
    <xdr:clientData/>
  </xdr:twoCellAnchor>
  <xdr:twoCellAnchor>
    <xdr:from>
      <xdr:col>3</xdr:col>
      <xdr:colOff>35718</xdr:colOff>
      <xdr:row>0</xdr:row>
      <xdr:rowOff>124167</xdr:rowOff>
    </xdr:from>
    <xdr:to>
      <xdr:col>13</xdr:col>
      <xdr:colOff>1333499</xdr:colOff>
      <xdr:row>0</xdr:row>
      <xdr:rowOff>469447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159918" y="124167"/>
          <a:ext cx="7165181" cy="34528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fr-FR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SYSTEME AURARD  RESULTATS  DES  RENCONTRES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903514</xdr:colOff>
      <xdr:row>0</xdr:row>
      <xdr:rowOff>81304</xdr:rowOff>
    </xdr:from>
    <xdr:to>
      <xdr:col>33</xdr:col>
      <xdr:colOff>547688</xdr:colOff>
      <xdr:row>0</xdr:row>
      <xdr:rowOff>426924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2369233" y="81304"/>
          <a:ext cx="6287861" cy="34562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fr-FR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SYSTEME AURARD RESULTATS -   CLASSEMENT</a:t>
          </a:r>
        </a:p>
      </xdr:txBody>
    </xdr:sp>
    <xdr:clientData/>
  </xdr:twoCellAnchor>
  <xdr:twoCellAnchor>
    <xdr:from>
      <xdr:col>3</xdr:col>
      <xdr:colOff>35718</xdr:colOff>
      <xdr:row>0</xdr:row>
      <xdr:rowOff>124167</xdr:rowOff>
    </xdr:from>
    <xdr:to>
      <xdr:col>13</xdr:col>
      <xdr:colOff>1333499</xdr:colOff>
      <xdr:row>0</xdr:row>
      <xdr:rowOff>469447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167062" y="124167"/>
          <a:ext cx="6822281" cy="34528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fr-FR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SYSTEME AURARD  RESULTATS  DES  RENCONTRES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367393</xdr:colOff>
      <xdr:row>0</xdr:row>
      <xdr:rowOff>117022</xdr:rowOff>
    </xdr:from>
    <xdr:to>
      <xdr:col>33</xdr:col>
      <xdr:colOff>612321</xdr:colOff>
      <xdr:row>0</xdr:row>
      <xdr:rowOff>489857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5933964" y="117022"/>
          <a:ext cx="6164036" cy="37283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fr-FR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SYSTEME AURARD RESULTATS -   CLASSEMENT</a:t>
          </a:r>
        </a:p>
      </xdr:txBody>
    </xdr:sp>
    <xdr:clientData/>
  </xdr:twoCellAnchor>
  <xdr:twoCellAnchor>
    <xdr:from>
      <xdr:col>3</xdr:col>
      <xdr:colOff>35718</xdr:colOff>
      <xdr:row>0</xdr:row>
      <xdr:rowOff>124167</xdr:rowOff>
    </xdr:from>
    <xdr:to>
      <xdr:col>13</xdr:col>
      <xdr:colOff>1333499</xdr:colOff>
      <xdr:row>0</xdr:row>
      <xdr:rowOff>469447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150393" y="124167"/>
          <a:ext cx="6993731" cy="34528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fr-FR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SYSTEME AURARD  RESULTATS  DES  RENCONTRES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1427389</xdr:colOff>
      <xdr:row>0</xdr:row>
      <xdr:rowOff>117022</xdr:rowOff>
    </xdr:from>
    <xdr:to>
      <xdr:col>40</xdr:col>
      <xdr:colOff>71437</xdr:colOff>
      <xdr:row>0</xdr:row>
      <xdr:rowOff>462642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4629039" y="117022"/>
          <a:ext cx="10607448" cy="34562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fr-FR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SYSTEME AURARD RESULTATS -   CLASSEMENT</a:t>
          </a:r>
        </a:p>
      </xdr:txBody>
    </xdr:sp>
    <xdr:clientData/>
  </xdr:twoCellAnchor>
  <xdr:twoCellAnchor>
    <xdr:from>
      <xdr:col>3</xdr:col>
      <xdr:colOff>35718</xdr:colOff>
      <xdr:row>0</xdr:row>
      <xdr:rowOff>124167</xdr:rowOff>
    </xdr:from>
    <xdr:to>
      <xdr:col>13</xdr:col>
      <xdr:colOff>1333499</xdr:colOff>
      <xdr:row>0</xdr:row>
      <xdr:rowOff>469447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855243" y="124167"/>
          <a:ext cx="8184356" cy="34528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fr-FR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SYSTEME AURARD  RESULTATS  DES  RENCONTRES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1427389</xdr:colOff>
      <xdr:row>0</xdr:row>
      <xdr:rowOff>117022</xdr:rowOff>
    </xdr:from>
    <xdr:to>
      <xdr:col>40</xdr:col>
      <xdr:colOff>71437</xdr:colOff>
      <xdr:row>0</xdr:row>
      <xdr:rowOff>462642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5743464" y="117022"/>
          <a:ext cx="11998098" cy="34562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fr-FR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SYSTEME AURARD RESULTATS -   CLASSEMENT</a:t>
          </a:r>
        </a:p>
      </xdr:txBody>
    </xdr:sp>
    <xdr:clientData/>
  </xdr:twoCellAnchor>
  <xdr:twoCellAnchor>
    <xdr:from>
      <xdr:col>3</xdr:col>
      <xdr:colOff>35718</xdr:colOff>
      <xdr:row>0</xdr:row>
      <xdr:rowOff>124167</xdr:rowOff>
    </xdr:from>
    <xdr:to>
      <xdr:col>13</xdr:col>
      <xdr:colOff>1333499</xdr:colOff>
      <xdr:row>0</xdr:row>
      <xdr:rowOff>469447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931443" y="124167"/>
          <a:ext cx="8660606" cy="34528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fr-FR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SYSTEME AURARD  RESULTATS  DES  RENCONTRES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1427389</xdr:colOff>
      <xdr:row>0</xdr:row>
      <xdr:rowOff>117022</xdr:rowOff>
    </xdr:from>
    <xdr:to>
      <xdr:col>40</xdr:col>
      <xdr:colOff>71437</xdr:colOff>
      <xdr:row>0</xdr:row>
      <xdr:rowOff>462642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5981589" y="117022"/>
          <a:ext cx="12855348" cy="34562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fr-FR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SYSTEME AURARD RESULTATS -   CLASSEMENT</a:t>
          </a:r>
        </a:p>
      </xdr:txBody>
    </xdr:sp>
    <xdr:clientData/>
  </xdr:twoCellAnchor>
  <xdr:twoCellAnchor>
    <xdr:from>
      <xdr:col>3</xdr:col>
      <xdr:colOff>35718</xdr:colOff>
      <xdr:row>0</xdr:row>
      <xdr:rowOff>124167</xdr:rowOff>
    </xdr:from>
    <xdr:to>
      <xdr:col>13</xdr:col>
      <xdr:colOff>1333499</xdr:colOff>
      <xdr:row>0</xdr:row>
      <xdr:rowOff>469447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017168" y="124167"/>
          <a:ext cx="9070181" cy="34528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fr-FR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SYSTEME AURARD  RESULTATS  DES  RENCONTRES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7"/>
  <sheetViews>
    <sheetView zoomScale="80" zoomScaleNormal="80" workbookViewId="0">
      <selection activeCell="D43" sqref="D43"/>
    </sheetView>
  </sheetViews>
  <sheetFormatPr baseColWidth="10" defaultRowHeight="15"/>
  <cols>
    <col min="2" max="2" width="27.28515625" customWidth="1"/>
    <col min="3" max="3" width="14.7109375" customWidth="1"/>
  </cols>
  <sheetData>
    <row r="2" spans="1:22" ht="15.75" thickBot="1"/>
    <row r="3" spans="1:22" ht="16.5" thickBot="1">
      <c r="A3" s="5" t="s">
        <v>336</v>
      </c>
      <c r="B3" s="493" t="s">
        <v>243</v>
      </c>
      <c r="C3" s="737" t="s">
        <v>244</v>
      </c>
      <c r="D3" s="737"/>
      <c r="E3" s="738" t="s">
        <v>305</v>
      </c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49"/>
      <c r="R3" s="739"/>
      <c r="S3" s="739"/>
      <c r="T3" s="739"/>
      <c r="U3" s="739"/>
      <c r="V3" s="739"/>
    </row>
    <row r="4" spans="1:22" ht="16.5" thickBot="1">
      <c r="A4" s="5"/>
      <c r="B4" s="178"/>
      <c r="C4" s="745"/>
      <c r="D4" s="737"/>
      <c r="E4" s="738"/>
      <c r="F4" s="737"/>
      <c r="G4" s="737"/>
      <c r="H4" s="737"/>
      <c r="I4" s="737"/>
      <c r="J4" s="737"/>
      <c r="K4" s="737"/>
      <c r="L4" s="737"/>
      <c r="M4" s="737"/>
      <c r="N4" s="737"/>
      <c r="O4" s="745"/>
      <c r="P4" s="745"/>
      <c r="Q4" s="745"/>
      <c r="R4" s="745"/>
      <c r="S4" s="745"/>
      <c r="T4" s="745"/>
      <c r="U4" s="745"/>
      <c r="V4" s="178"/>
    </row>
    <row r="5" spans="1:22" ht="16.5" thickBot="1">
      <c r="A5" s="491"/>
      <c r="B5" s="492"/>
      <c r="C5" s="492"/>
      <c r="D5" s="813" t="s">
        <v>122</v>
      </c>
      <c r="E5" s="814"/>
      <c r="F5" s="814"/>
      <c r="G5" s="814"/>
      <c r="H5" s="814"/>
      <c r="I5" s="815"/>
      <c r="J5" s="813" t="s">
        <v>124</v>
      </c>
      <c r="K5" s="814"/>
      <c r="L5" s="814"/>
      <c r="M5" s="814"/>
      <c r="N5" s="815"/>
      <c r="O5" s="813" t="s">
        <v>125</v>
      </c>
      <c r="P5" s="814"/>
      <c r="Q5" s="814"/>
      <c r="R5" s="814"/>
      <c r="S5" s="814"/>
      <c r="T5" s="815"/>
      <c r="U5" s="495"/>
    </row>
    <row r="6" spans="1:22" ht="15.75">
      <c r="A6" s="491"/>
      <c r="B6" s="496" t="s">
        <v>146</v>
      </c>
      <c r="C6" s="497" t="s">
        <v>143</v>
      </c>
      <c r="D6" s="741" t="s">
        <v>303</v>
      </c>
      <c r="E6" s="497"/>
      <c r="F6" s="497"/>
      <c r="G6" s="497"/>
      <c r="H6" s="497"/>
      <c r="I6" s="499"/>
      <c r="J6" s="741" t="s">
        <v>326</v>
      </c>
      <c r="K6" s="497"/>
      <c r="L6" s="497"/>
      <c r="M6" s="497"/>
      <c r="N6" s="497"/>
      <c r="O6" s="741" t="s">
        <v>330</v>
      </c>
      <c r="P6" s="497"/>
      <c r="Q6" s="497"/>
      <c r="R6" s="497"/>
      <c r="S6" s="497"/>
      <c r="T6" s="499"/>
      <c r="U6" s="90"/>
    </row>
    <row r="7" spans="1:22" ht="15.75">
      <c r="A7" s="491" t="s">
        <v>336</v>
      </c>
      <c r="B7" s="500" t="s">
        <v>302</v>
      </c>
      <c r="C7" s="492" t="s">
        <v>144</v>
      </c>
      <c r="D7" s="742" t="s">
        <v>304</v>
      </c>
      <c r="E7" s="492"/>
      <c r="F7" s="492"/>
      <c r="G7" s="492"/>
      <c r="H7" s="492"/>
      <c r="I7" s="502"/>
      <c r="J7" s="742" t="s">
        <v>327</v>
      </c>
      <c r="K7" s="492"/>
      <c r="L7" s="492"/>
      <c r="M7" s="492"/>
      <c r="N7" s="492"/>
      <c r="O7" s="742" t="s">
        <v>331</v>
      </c>
      <c r="P7" s="492"/>
      <c r="Q7" s="492"/>
      <c r="R7" s="492"/>
      <c r="S7" s="492"/>
      <c r="T7" s="502"/>
      <c r="U7" s="90"/>
    </row>
    <row r="8" spans="1:22" ht="15.75">
      <c r="A8" s="491"/>
      <c r="B8" s="500" t="s">
        <v>308</v>
      </c>
      <c r="C8" s="492" t="s">
        <v>4</v>
      </c>
      <c r="D8" s="742" t="s">
        <v>325</v>
      </c>
      <c r="E8" s="492"/>
      <c r="F8" s="492"/>
      <c r="G8" s="492"/>
      <c r="H8" s="492"/>
      <c r="I8" s="502"/>
      <c r="J8" s="742" t="s">
        <v>328</v>
      </c>
      <c r="K8" s="492"/>
      <c r="L8" s="492"/>
      <c r="M8" s="492"/>
      <c r="N8" s="492"/>
      <c r="O8" s="742" t="s">
        <v>332</v>
      </c>
      <c r="P8" s="492"/>
      <c r="Q8" s="492"/>
      <c r="R8" s="492"/>
      <c r="S8" s="492"/>
      <c r="T8" s="502"/>
      <c r="U8" s="90"/>
    </row>
    <row r="9" spans="1:22" ht="16.5" thickBot="1">
      <c r="A9" s="491"/>
      <c r="B9" s="503"/>
      <c r="C9" s="504" t="s">
        <v>145</v>
      </c>
      <c r="D9" s="503" t="s">
        <v>306</v>
      </c>
      <c r="E9" s="504"/>
      <c r="F9" s="504"/>
      <c r="G9" s="504"/>
      <c r="H9" s="504"/>
      <c r="I9" s="743"/>
      <c r="J9" s="503" t="s">
        <v>329</v>
      </c>
      <c r="K9" s="504"/>
      <c r="L9" s="504"/>
      <c r="M9" s="504"/>
      <c r="N9" s="504"/>
      <c r="O9" s="503" t="s">
        <v>333</v>
      </c>
      <c r="P9" s="504"/>
      <c r="Q9" s="504"/>
      <c r="R9" s="504"/>
      <c r="S9" s="504"/>
      <c r="T9" s="505"/>
      <c r="U9" s="90"/>
    </row>
    <row r="10" spans="1:22" ht="16.5" thickBot="1">
      <c r="A10" s="491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</row>
    <row r="11" spans="1:22" ht="15.75">
      <c r="A11" s="491"/>
      <c r="B11" s="506"/>
      <c r="C11" s="497" t="s">
        <v>148</v>
      </c>
      <c r="D11" s="497"/>
      <c r="E11" s="498" t="s">
        <v>322</v>
      </c>
      <c r="F11" s="497"/>
      <c r="G11" s="497"/>
      <c r="H11" s="497"/>
      <c r="I11" s="497"/>
      <c r="J11" s="499"/>
      <c r="K11" s="90"/>
      <c r="L11" s="5"/>
      <c r="M11" s="90"/>
      <c r="N11" s="90"/>
      <c r="O11" s="90"/>
      <c r="P11" s="126"/>
      <c r="Q11" s="126"/>
      <c r="R11" s="90"/>
      <c r="S11" s="168"/>
      <c r="T11" s="90"/>
      <c r="U11" s="90"/>
      <c r="V11" s="90"/>
    </row>
    <row r="12" spans="1:22" ht="15.75">
      <c r="A12" s="491" t="s">
        <v>336</v>
      </c>
      <c r="B12" s="500" t="s">
        <v>149</v>
      </c>
      <c r="C12" s="492" t="s">
        <v>144</v>
      </c>
      <c r="D12" s="492"/>
      <c r="E12" s="501" t="s">
        <v>323</v>
      </c>
      <c r="F12" s="492"/>
      <c r="G12" s="492"/>
      <c r="H12" s="492"/>
      <c r="I12" s="178"/>
      <c r="J12" s="507"/>
      <c r="K12" s="90"/>
      <c r="L12" s="5"/>
      <c r="M12" s="90"/>
      <c r="N12" s="90"/>
      <c r="O12" s="90"/>
      <c r="P12" s="126"/>
      <c r="Q12" s="126"/>
      <c r="R12" s="90"/>
      <c r="S12" s="168"/>
      <c r="T12" s="90"/>
      <c r="U12" s="90"/>
      <c r="V12" s="90"/>
    </row>
    <row r="13" spans="1:22" ht="15.75">
      <c r="A13" s="491"/>
      <c r="B13" s="500" t="s">
        <v>150</v>
      </c>
      <c r="C13" s="492" t="s">
        <v>4</v>
      </c>
      <c r="D13" s="492"/>
      <c r="E13" s="501" t="s">
        <v>324</v>
      </c>
      <c r="F13" s="492"/>
      <c r="G13" s="492"/>
      <c r="H13" s="492"/>
      <c r="I13" s="178"/>
      <c r="J13" s="507"/>
      <c r="K13" s="90"/>
      <c r="L13" s="5"/>
      <c r="M13" s="90"/>
      <c r="N13" s="90"/>
      <c r="O13" s="90"/>
      <c r="P13" s="126"/>
      <c r="Q13" s="126"/>
      <c r="R13" s="90"/>
      <c r="S13" s="168"/>
      <c r="T13" s="90"/>
      <c r="U13" s="90"/>
      <c r="V13" s="90"/>
    </row>
    <row r="14" spans="1:22" ht="15.75">
      <c r="A14" s="491"/>
      <c r="B14" s="500" t="s">
        <v>307</v>
      </c>
      <c r="C14" s="492" t="s">
        <v>3</v>
      </c>
      <c r="D14" s="492"/>
      <c r="E14" s="501" t="s">
        <v>334</v>
      </c>
      <c r="F14" s="492"/>
      <c r="G14" s="492"/>
      <c r="H14" s="492"/>
      <c r="I14" s="178"/>
      <c r="J14" s="507"/>
      <c r="K14" s="90"/>
      <c r="L14" s="5"/>
      <c r="M14" s="90"/>
      <c r="N14" s="90"/>
      <c r="O14" s="90"/>
      <c r="P14" s="126"/>
      <c r="Q14" s="126"/>
      <c r="R14" s="90"/>
      <c r="S14" s="168"/>
      <c r="T14" s="90"/>
      <c r="U14" s="90"/>
      <c r="V14" s="90"/>
    </row>
    <row r="15" spans="1:22" ht="16.5" thickBot="1">
      <c r="A15" s="169"/>
      <c r="B15" s="503"/>
      <c r="C15" s="504"/>
      <c r="D15" s="504"/>
      <c r="E15" s="504"/>
      <c r="F15" s="504"/>
      <c r="G15" s="504"/>
      <c r="H15" s="504"/>
      <c r="I15" s="508"/>
      <c r="J15" s="509"/>
      <c r="K15" s="90"/>
      <c r="L15" s="5"/>
      <c r="M15" s="90"/>
      <c r="N15" s="90"/>
      <c r="O15" s="90"/>
      <c r="P15" s="126"/>
      <c r="Q15" s="126"/>
      <c r="R15" s="90"/>
      <c r="S15" s="168"/>
      <c r="T15" s="90"/>
      <c r="U15" s="90"/>
      <c r="V15" s="90"/>
    </row>
    <row r="16" spans="1:22" ht="16.5" thickBot="1">
      <c r="A16" s="169"/>
      <c r="B16" s="169"/>
      <c r="C16" s="169"/>
      <c r="D16" s="169"/>
      <c r="E16" s="169"/>
      <c r="F16" s="169"/>
      <c r="G16" s="169"/>
      <c r="H16" s="169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491"/>
      <c r="V16" s="5"/>
    </row>
    <row r="17" spans="1:22" ht="15.75">
      <c r="A17" s="169"/>
      <c r="B17" s="510"/>
      <c r="C17" s="497" t="s">
        <v>245</v>
      </c>
      <c r="D17" s="497" t="s">
        <v>246</v>
      </c>
      <c r="E17" s="511"/>
      <c r="F17" s="511"/>
      <c r="G17" s="511"/>
      <c r="H17" s="512"/>
      <c r="I17" s="512"/>
      <c r="J17" s="512"/>
      <c r="K17" s="512"/>
      <c r="L17" s="512"/>
      <c r="M17" s="512"/>
      <c r="N17" s="512"/>
      <c r="O17" s="512"/>
      <c r="P17" s="512"/>
      <c r="Q17" s="512"/>
      <c r="R17" s="512"/>
      <c r="S17" s="513"/>
    </row>
    <row r="18" spans="1:22" ht="15.75">
      <c r="A18" s="169"/>
      <c r="B18" s="500" t="s">
        <v>146</v>
      </c>
      <c r="C18" s="492" t="s">
        <v>247</v>
      </c>
      <c r="D18" s="501" t="s">
        <v>248</v>
      </c>
      <c r="E18" s="514"/>
      <c r="F18" s="514"/>
      <c r="G18" s="514"/>
      <c r="H18" s="515"/>
      <c r="I18" s="515"/>
      <c r="J18" s="515"/>
      <c r="K18" s="515"/>
      <c r="L18" s="515"/>
      <c r="M18" s="515"/>
      <c r="N18" s="515"/>
      <c r="O18" s="515"/>
      <c r="P18" s="515"/>
      <c r="Q18" s="515"/>
      <c r="R18" s="515"/>
      <c r="S18" s="516"/>
    </row>
    <row r="19" spans="1:22" ht="15.75">
      <c r="A19" s="5" t="s">
        <v>336</v>
      </c>
      <c r="B19" s="816" t="s">
        <v>335</v>
      </c>
      <c r="C19" s="492" t="s">
        <v>161</v>
      </c>
      <c r="D19" s="501" t="s">
        <v>337</v>
      </c>
      <c r="E19" s="514"/>
      <c r="F19" s="514"/>
      <c r="G19" s="514"/>
      <c r="H19" s="515"/>
      <c r="I19" s="515"/>
      <c r="J19" s="515"/>
      <c r="K19" s="515"/>
      <c r="L19" s="515"/>
      <c r="M19" s="515"/>
      <c r="N19" s="515"/>
      <c r="O19" s="515"/>
      <c r="P19" s="515"/>
      <c r="Q19" s="515"/>
      <c r="R19" s="515"/>
      <c r="S19" s="516"/>
    </row>
    <row r="20" spans="1:22" ht="15.75">
      <c r="A20" s="169"/>
      <c r="B20" s="816"/>
      <c r="C20" s="492" t="s">
        <v>162</v>
      </c>
      <c r="D20" s="492" t="s">
        <v>338</v>
      </c>
      <c r="E20" s="501"/>
      <c r="F20" s="514"/>
      <c r="G20" s="514"/>
      <c r="H20" s="514"/>
      <c r="I20" s="515"/>
      <c r="J20" s="515"/>
      <c r="K20" s="515"/>
      <c r="L20" s="515"/>
      <c r="M20" s="515"/>
      <c r="N20" s="515"/>
      <c r="O20" s="515"/>
      <c r="P20" s="515"/>
      <c r="Q20" s="515"/>
      <c r="R20" s="515"/>
      <c r="S20" s="516"/>
    </row>
    <row r="21" spans="1:22" ht="15.75">
      <c r="A21" s="169"/>
      <c r="B21" s="736" t="s">
        <v>358</v>
      </c>
      <c r="C21" s="492" t="s">
        <v>3</v>
      </c>
      <c r="D21" s="501" t="s">
        <v>339</v>
      </c>
      <c r="E21" s="501"/>
      <c r="F21" s="514"/>
      <c r="G21" s="514"/>
      <c r="H21" s="514"/>
      <c r="I21" s="515"/>
      <c r="J21" s="515"/>
      <c r="K21" s="515"/>
      <c r="L21" s="515"/>
      <c r="M21" s="515"/>
      <c r="N21" s="515"/>
      <c r="O21" s="515"/>
      <c r="P21" s="515"/>
      <c r="Q21" s="515"/>
      <c r="R21" s="515"/>
      <c r="S21" s="516"/>
    </row>
    <row r="22" spans="1:22" ht="15.75">
      <c r="A22" s="169"/>
      <c r="B22" s="736"/>
      <c r="C22" s="518" t="s">
        <v>4</v>
      </c>
      <c r="D22" s="518" t="s">
        <v>340</v>
      </c>
      <c r="E22" s="519"/>
      <c r="F22" s="520"/>
      <c r="G22" s="520"/>
      <c r="H22" s="520"/>
      <c r="I22" s="521"/>
      <c r="J22" s="521"/>
      <c r="K22" s="521"/>
      <c r="L22" s="515"/>
      <c r="M22" s="515"/>
      <c r="N22" s="515"/>
      <c r="O22" s="515"/>
      <c r="P22" s="515"/>
      <c r="Q22" s="515"/>
      <c r="R22" s="515"/>
      <c r="S22" s="516"/>
    </row>
    <row r="23" spans="1:22" ht="15.75">
      <c r="A23" s="169"/>
      <c r="B23" s="517"/>
      <c r="C23" s="518" t="s">
        <v>126</v>
      </c>
      <c r="D23" s="519" t="s">
        <v>341</v>
      </c>
      <c r="E23" s="519"/>
      <c r="F23" s="520"/>
      <c r="G23" s="520"/>
      <c r="H23" s="520"/>
      <c r="I23" s="521"/>
      <c r="J23" s="521"/>
      <c r="K23" s="521"/>
      <c r="L23" s="521"/>
      <c r="M23" s="521"/>
      <c r="N23" s="521"/>
      <c r="O23" s="521"/>
      <c r="P23" s="521"/>
      <c r="Q23" s="521"/>
      <c r="R23" s="521"/>
      <c r="S23" s="522"/>
    </row>
    <row r="24" spans="1:22" ht="15.75">
      <c r="A24" s="169"/>
      <c r="B24" s="500"/>
      <c r="C24" s="492" t="s">
        <v>342</v>
      </c>
      <c r="D24" s="501" t="s">
        <v>345</v>
      </c>
      <c r="E24" s="501"/>
      <c r="F24" s="514"/>
      <c r="G24" s="514"/>
      <c r="H24" s="514"/>
      <c r="I24" s="515"/>
      <c r="J24" s="515"/>
      <c r="K24" s="515"/>
      <c r="L24" s="515"/>
      <c r="M24" s="515"/>
      <c r="N24" s="515"/>
      <c r="O24" s="515"/>
      <c r="P24" s="515"/>
      <c r="Q24" s="515"/>
      <c r="R24" s="515"/>
      <c r="S24" s="516"/>
    </row>
    <row r="25" spans="1:22" ht="15.75">
      <c r="A25" s="5" t="s">
        <v>336</v>
      </c>
      <c r="B25" s="500" t="s">
        <v>249</v>
      </c>
      <c r="C25" s="492" t="s">
        <v>343</v>
      </c>
      <c r="D25" s="492" t="s">
        <v>346</v>
      </c>
      <c r="E25" s="501"/>
      <c r="F25" s="514"/>
      <c r="G25" s="514"/>
      <c r="H25" s="514"/>
      <c r="I25" s="515"/>
      <c r="J25" s="515"/>
      <c r="K25" s="515"/>
      <c r="L25" s="515"/>
      <c r="M25" s="515"/>
      <c r="N25" s="515"/>
      <c r="O25" s="515"/>
      <c r="P25" s="515"/>
      <c r="Q25" s="515"/>
      <c r="R25" s="515"/>
      <c r="S25" s="516"/>
    </row>
    <row r="26" spans="1:22" ht="15.75">
      <c r="A26" s="169"/>
      <c r="B26" s="500"/>
      <c r="C26" s="492" t="s">
        <v>344</v>
      </c>
      <c r="D26" s="501" t="s">
        <v>347</v>
      </c>
      <c r="E26" s="501"/>
      <c r="F26" s="514"/>
      <c r="G26" s="514"/>
      <c r="H26" s="514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6"/>
    </row>
    <row r="27" spans="1:22" ht="16.5" thickBot="1">
      <c r="A27" s="169"/>
      <c r="B27" s="503"/>
      <c r="C27" s="504" t="s">
        <v>2</v>
      </c>
      <c r="D27" s="523" t="s">
        <v>348</v>
      </c>
      <c r="E27" s="523"/>
      <c r="F27" s="524"/>
      <c r="G27" s="524"/>
      <c r="H27" s="524"/>
      <c r="I27" s="525"/>
      <c r="J27" s="525"/>
      <c r="K27" s="525"/>
      <c r="L27" s="525"/>
      <c r="M27" s="525"/>
      <c r="N27" s="525"/>
      <c r="O27" s="525"/>
      <c r="P27" s="525"/>
      <c r="Q27" s="525"/>
      <c r="R27" s="525"/>
      <c r="S27" s="526"/>
    </row>
    <row r="28" spans="1:22" ht="16.5" thickBot="1">
      <c r="A28" s="491"/>
      <c r="B28" s="178"/>
      <c r="C28" s="527"/>
      <c r="D28" s="492"/>
      <c r="E28" s="494"/>
      <c r="F28" s="514"/>
      <c r="G28" s="514"/>
      <c r="H28" s="514"/>
      <c r="I28" s="515"/>
      <c r="J28" s="515"/>
      <c r="K28" s="515"/>
      <c r="L28" s="515"/>
      <c r="M28" s="515"/>
      <c r="N28" s="515"/>
      <c r="O28" s="515"/>
      <c r="P28" s="515"/>
      <c r="Q28" s="515"/>
      <c r="R28" s="515"/>
      <c r="S28" s="515"/>
      <c r="T28" s="515"/>
      <c r="U28" s="515"/>
      <c r="V28" s="528"/>
    </row>
    <row r="29" spans="1:22" ht="15.75">
      <c r="A29" s="5"/>
      <c r="B29" s="506" t="s">
        <v>149</v>
      </c>
      <c r="C29" s="529"/>
      <c r="D29" s="530" t="s">
        <v>349</v>
      </c>
      <c r="E29" s="497"/>
      <c r="F29" s="531"/>
      <c r="G29" s="90"/>
      <c r="H29" s="735"/>
      <c r="I29" s="735"/>
      <c r="J29" s="735"/>
      <c r="K29" s="131"/>
      <c r="L29" s="735"/>
      <c r="M29" s="90"/>
      <c r="N29" s="126"/>
      <c r="O29" s="126"/>
      <c r="P29" s="735"/>
      <c r="Q29" s="5"/>
      <c r="R29" s="735"/>
      <c r="S29" s="126"/>
      <c r="T29" s="735"/>
    </row>
    <row r="30" spans="1:22" ht="15.75">
      <c r="A30" s="5" t="s">
        <v>336</v>
      </c>
      <c r="B30" s="532" t="s">
        <v>151</v>
      </c>
      <c r="C30" s="533"/>
      <c r="D30" s="534" t="s">
        <v>350</v>
      </c>
      <c r="E30" s="492"/>
      <c r="F30" s="535"/>
      <c r="G30" s="90"/>
      <c r="H30" s="735"/>
      <c r="I30" s="735"/>
      <c r="J30" s="735"/>
      <c r="K30" s="131"/>
      <c r="L30" s="735"/>
      <c r="M30" s="90"/>
      <c r="N30" s="126"/>
      <c r="O30" s="126"/>
      <c r="P30" s="735"/>
      <c r="Q30" s="5"/>
      <c r="R30" s="735"/>
      <c r="S30" s="126"/>
      <c r="T30" s="735"/>
    </row>
    <row r="31" spans="1:22" ht="15.75">
      <c r="A31" s="5"/>
      <c r="B31" s="532"/>
      <c r="C31" s="533"/>
      <c r="D31" s="527"/>
      <c r="E31" s="492"/>
      <c r="F31" s="535"/>
      <c r="G31" s="90"/>
      <c r="H31" s="735"/>
      <c r="I31" s="735"/>
      <c r="J31" s="735"/>
      <c r="K31" s="131"/>
      <c r="L31" s="735"/>
      <c r="M31" s="90"/>
      <c r="N31" s="126"/>
      <c r="O31" s="126"/>
      <c r="P31" s="735"/>
      <c r="Q31" s="5"/>
      <c r="R31" s="735"/>
      <c r="S31" s="126"/>
      <c r="T31" s="735"/>
    </row>
    <row r="32" spans="1:22" ht="15.75">
      <c r="A32" s="5"/>
      <c r="B32" s="532"/>
      <c r="C32" s="533"/>
      <c r="D32" s="534" t="s">
        <v>351</v>
      </c>
      <c r="E32" s="492"/>
      <c r="F32" s="535"/>
      <c r="G32" s="90"/>
      <c r="H32" s="735"/>
      <c r="I32" s="735"/>
      <c r="J32" s="735"/>
      <c r="K32" s="131"/>
      <c r="L32" s="735"/>
      <c r="M32" s="90"/>
      <c r="N32" s="126"/>
      <c r="O32" s="126"/>
      <c r="P32" s="735"/>
      <c r="Q32" s="5"/>
      <c r="R32" s="735"/>
      <c r="S32" s="126"/>
      <c r="T32" s="735"/>
    </row>
    <row r="33" spans="1:22" ht="16.5" thickBot="1">
      <c r="A33" s="5"/>
      <c r="B33" s="536"/>
      <c r="C33" s="537"/>
      <c r="D33" s="538" t="s">
        <v>352</v>
      </c>
      <c r="E33" s="504"/>
      <c r="F33" s="505"/>
      <c r="G33" s="90"/>
      <c r="H33" s="735"/>
      <c r="I33" s="735"/>
      <c r="J33" s="735"/>
      <c r="K33" s="131"/>
      <c r="L33" s="735"/>
      <c r="M33" s="90"/>
      <c r="N33" s="126"/>
      <c r="O33" s="126"/>
      <c r="P33" s="735"/>
      <c r="Q33" s="5"/>
      <c r="R33" s="735"/>
      <c r="S33" s="126"/>
      <c r="T33" s="735"/>
    </row>
    <row r="34" spans="1:22" ht="16.5" thickBot="1">
      <c r="A34" s="5"/>
      <c r="B34" s="491"/>
      <c r="C34" s="491"/>
      <c r="D34" s="491"/>
      <c r="E34" s="491"/>
      <c r="F34" s="491"/>
      <c r="G34" s="491"/>
      <c r="H34" s="491"/>
      <c r="I34" s="491"/>
      <c r="J34" s="491"/>
      <c r="K34" s="491"/>
      <c r="L34" s="491"/>
      <c r="M34" s="491"/>
      <c r="N34" s="491"/>
      <c r="O34" s="491"/>
      <c r="P34" s="491"/>
      <c r="Q34" s="491"/>
      <c r="R34" s="491"/>
      <c r="S34" s="491"/>
      <c r="T34" s="491"/>
      <c r="U34" s="491"/>
      <c r="V34" s="491"/>
    </row>
    <row r="35" spans="1:22" ht="15.75">
      <c r="A35" s="5" t="s">
        <v>336</v>
      </c>
      <c r="B35" s="506" t="s">
        <v>134</v>
      </c>
      <c r="C35" s="529"/>
      <c r="D35" s="498" t="s">
        <v>353</v>
      </c>
      <c r="E35" s="497"/>
      <c r="F35" s="497"/>
      <c r="G35" s="497"/>
      <c r="H35" s="497"/>
      <c r="I35" s="497"/>
      <c r="J35" s="497"/>
      <c r="K35" s="750"/>
      <c r="L35" s="750"/>
      <c r="M35" s="531"/>
      <c r="N35" s="90"/>
      <c r="O35" s="735"/>
      <c r="P35" s="735"/>
      <c r="Q35" s="735"/>
      <c r="R35" s="131"/>
      <c r="S35" s="735"/>
      <c r="T35" s="90"/>
      <c r="U35" s="126"/>
      <c r="V35" s="126"/>
    </row>
    <row r="36" spans="1:22" ht="16.5" thickBot="1">
      <c r="A36" s="5"/>
      <c r="B36" s="536"/>
      <c r="C36" s="537"/>
      <c r="D36" s="523" t="s">
        <v>354</v>
      </c>
      <c r="E36" s="504"/>
      <c r="F36" s="504"/>
      <c r="G36" s="504"/>
      <c r="H36" s="504"/>
      <c r="I36" s="504"/>
      <c r="J36" s="504"/>
      <c r="K36" s="85"/>
      <c r="L36" s="85"/>
      <c r="M36" s="505"/>
      <c r="N36" s="90"/>
      <c r="O36" s="735"/>
      <c r="P36" s="735"/>
      <c r="Q36" s="735"/>
      <c r="R36" s="131"/>
      <c r="S36" s="735"/>
      <c r="T36" s="90"/>
      <c r="U36" s="126"/>
      <c r="V36" s="126"/>
    </row>
    <row r="37" spans="1:22">
      <c r="N37" s="90"/>
      <c r="O37" s="735"/>
      <c r="P37" s="735"/>
      <c r="Q37" s="735"/>
      <c r="R37" s="131"/>
      <c r="S37" s="735"/>
      <c r="T37" s="90"/>
      <c r="U37" s="126"/>
      <c r="V37" s="126"/>
    </row>
  </sheetData>
  <mergeCells count="4">
    <mergeCell ref="D5:I5"/>
    <mergeCell ref="J5:N5"/>
    <mergeCell ref="B19:B20"/>
    <mergeCell ref="O5:T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43CEFF"/>
  </sheetPr>
  <dimension ref="A1:AZ64"/>
  <sheetViews>
    <sheetView zoomScale="70" zoomScaleNormal="70" workbookViewId="0">
      <selection activeCell="G39" sqref="G39"/>
    </sheetView>
  </sheetViews>
  <sheetFormatPr baseColWidth="10" defaultRowHeight="15"/>
  <cols>
    <col min="1" max="1" width="5.140625" style="90" customWidth="1"/>
    <col min="2" max="2" width="23.5703125" style="90" customWidth="1"/>
    <col min="3" max="3" width="16.85546875" style="90" customWidth="1"/>
    <col min="4" max="4" width="8.140625" style="90" customWidth="1"/>
    <col min="5" max="5" width="5.28515625" style="90" customWidth="1"/>
    <col min="6" max="6" width="6.140625" style="90" customWidth="1"/>
    <col min="7" max="7" width="5.42578125" style="90" customWidth="1"/>
    <col min="8" max="8" width="17.28515625" style="90" customWidth="1"/>
    <col min="9" max="9" width="6.85546875" style="90" customWidth="1"/>
    <col min="10" max="10" width="4.140625" style="90" customWidth="1"/>
    <col min="11" max="11" width="16.7109375" style="90" customWidth="1"/>
    <col min="12" max="12" width="7" style="90" customWidth="1"/>
    <col min="13" max="13" width="5" style="90" customWidth="1"/>
    <col min="14" max="14" width="17" style="90" customWidth="1"/>
    <col min="15" max="15" width="6.28515625" style="90" customWidth="1"/>
    <col min="16" max="16" width="3.28515625" style="90" customWidth="1"/>
    <col min="17" max="17" width="5.140625" style="90" customWidth="1"/>
    <col min="18" max="18" width="24.85546875" style="90" customWidth="1"/>
    <col min="19" max="19" width="5.28515625" style="90" customWidth="1"/>
    <col min="20" max="20" width="5" style="90" customWidth="1"/>
    <col min="21" max="21" width="6.140625" style="90" customWidth="1"/>
    <col min="22" max="22" width="5.28515625" style="90" customWidth="1"/>
    <col min="23" max="23" width="5.7109375" style="90" customWidth="1"/>
    <col min="24" max="24" width="4.5703125" style="90" customWidth="1"/>
    <col min="25" max="25" width="6.7109375" style="90" customWidth="1"/>
    <col min="26" max="26" width="5.5703125" style="90" customWidth="1"/>
    <col min="27" max="27" width="5.28515625" style="90" customWidth="1"/>
    <col min="28" max="28" width="4.28515625" style="90" customWidth="1"/>
    <col min="29" max="29" width="7.5703125" style="90" customWidth="1"/>
    <col min="30" max="30" width="6" style="90" customWidth="1"/>
    <col min="31" max="32" width="5.7109375" style="90" customWidth="1"/>
    <col min="33" max="33" width="7.5703125" style="90" customWidth="1"/>
    <col min="34" max="34" width="8.5703125" style="90" customWidth="1"/>
    <col min="35" max="35" width="9.7109375" style="90" hidden="1" customWidth="1"/>
    <col min="36" max="36" width="7.85546875" style="90" hidden="1" customWidth="1"/>
    <col min="37" max="37" width="13.42578125" style="90" hidden="1" customWidth="1"/>
    <col min="38" max="38" width="15.85546875" style="90" hidden="1" customWidth="1"/>
    <col min="39" max="39" width="7.140625" style="90" customWidth="1"/>
    <col min="40" max="40" width="10.42578125" style="90" customWidth="1"/>
    <col min="41" max="41" width="9.7109375" style="90" customWidth="1"/>
    <col min="42" max="42" width="8.42578125" style="90" customWidth="1"/>
    <col min="43" max="43" width="10" style="90" customWidth="1"/>
    <col min="44" max="44" width="27.85546875" style="90" customWidth="1"/>
    <col min="45" max="45" width="7.42578125" style="90" customWidth="1"/>
    <col min="46" max="46" width="5.5703125" style="90" customWidth="1"/>
    <col min="47" max="47" width="25.7109375" style="90" customWidth="1"/>
    <col min="48" max="48" width="9" style="90" customWidth="1"/>
    <col min="49" max="49" width="8.7109375" style="90" customWidth="1"/>
    <col min="50" max="50" width="5.85546875" style="90" customWidth="1"/>
    <col min="51" max="51" width="26.7109375" style="90" customWidth="1"/>
    <col min="52" max="52" width="7.7109375" style="90" customWidth="1"/>
    <col min="53" max="16384" width="11.42578125" style="90"/>
  </cols>
  <sheetData>
    <row r="1" spans="1:52" ht="56.25" customHeight="1">
      <c r="A1" s="211"/>
      <c r="B1" s="125"/>
      <c r="C1" s="211"/>
      <c r="D1" s="126"/>
      <c r="E1" s="211"/>
      <c r="F1" s="799"/>
      <c r="G1" s="211"/>
      <c r="H1" s="126"/>
      <c r="I1" s="126"/>
      <c r="J1" s="127"/>
      <c r="K1" s="211"/>
      <c r="L1" s="126"/>
      <c r="M1" s="127"/>
      <c r="N1" s="211"/>
      <c r="O1" s="128" t="s">
        <v>0</v>
      </c>
      <c r="P1" s="129"/>
      <c r="Q1" s="130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47"/>
      <c r="AK1" s="247"/>
      <c r="AL1" s="247"/>
      <c r="AM1" s="735"/>
      <c r="AN1" s="247"/>
      <c r="AO1" s="247"/>
      <c r="AP1" s="211"/>
      <c r="AQ1" s="131"/>
      <c r="AR1" s="211"/>
      <c r="AT1" s="126"/>
      <c r="AU1" s="211"/>
      <c r="AV1" s="5"/>
      <c r="AW1" s="211"/>
      <c r="AX1" s="211"/>
      <c r="AY1" s="126"/>
      <c r="AZ1" s="211"/>
    </row>
    <row r="2" spans="1:52" ht="21" thickBot="1">
      <c r="A2" s="254" t="s">
        <v>167</v>
      </c>
      <c r="B2" s="255"/>
      <c r="C2" s="211"/>
      <c r="D2" s="126"/>
      <c r="E2" s="211"/>
      <c r="F2" s="799"/>
      <c r="G2" s="211"/>
      <c r="H2" s="132"/>
      <c r="I2" s="133"/>
      <c r="J2" s="127"/>
      <c r="K2" s="133"/>
      <c r="L2" s="133"/>
      <c r="M2" s="127"/>
      <c r="N2" s="133"/>
      <c r="O2" s="133"/>
      <c r="P2" s="134"/>
      <c r="Q2" s="817" t="s">
        <v>156</v>
      </c>
      <c r="R2" s="817"/>
      <c r="S2" s="817"/>
      <c r="T2" s="133"/>
      <c r="U2" s="135" t="s">
        <v>131</v>
      </c>
      <c r="V2" s="135"/>
      <c r="W2" s="135"/>
      <c r="X2" s="135"/>
      <c r="Y2" s="135"/>
      <c r="Z2" s="135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</row>
    <row r="3" spans="1:52" ht="21" thickBot="1">
      <c r="B3" s="172" t="s">
        <v>142</v>
      </c>
      <c r="C3" s="173"/>
      <c r="D3" s="126"/>
      <c r="E3" s="136"/>
      <c r="F3" s="136"/>
      <c r="G3" s="136"/>
      <c r="H3" s="820"/>
      <c r="I3" s="820"/>
      <c r="J3" s="127"/>
      <c r="K3" s="137" t="s">
        <v>127</v>
      </c>
      <c r="L3" s="138" t="s">
        <v>155</v>
      </c>
      <c r="M3" s="139"/>
      <c r="N3" s="136"/>
      <c r="O3" s="133"/>
      <c r="P3" s="140"/>
      <c r="Q3" s="130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/>
      <c r="AJ3"/>
      <c r="AK3"/>
      <c r="AL3"/>
      <c r="AM3"/>
      <c r="AN3"/>
      <c r="AO3"/>
      <c r="AP3"/>
      <c r="AQ3"/>
      <c r="AR3"/>
    </row>
    <row r="4" spans="1:52" ht="24" thickBot="1">
      <c r="A4" s="174"/>
      <c r="B4" s="180"/>
      <c r="C4" s="175"/>
      <c r="D4" s="133"/>
      <c r="E4" s="136"/>
      <c r="F4" s="136"/>
      <c r="G4" s="136"/>
      <c r="H4" s="126"/>
      <c r="I4" s="126"/>
      <c r="J4" s="127"/>
      <c r="K4" s="211"/>
      <c r="L4" s="126"/>
      <c r="M4" s="127"/>
      <c r="N4" s="211"/>
      <c r="O4" s="128"/>
      <c r="P4" s="129"/>
      <c r="Q4" s="141"/>
      <c r="R4" s="142"/>
      <c r="S4" s="143" t="s">
        <v>10</v>
      </c>
      <c r="T4" s="143"/>
      <c r="U4" s="144"/>
      <c r="V4" s="145"/>
      <c r="W4" s="146" t="s">
        <v>9</v>
      </c>
      <c r="X4" s="144"/>
      <c r="Y4" s="144"/>
      <c r="Z4" s="144"/>
      <c r="AA4" s="147" t="s">
        <v>11</v>
      </c>
      <c r="AB4" s="148"/>
      <c r="AC4" s="148"/>
      <c r="AD4" s="149"/>
      <c r="AE4" s="150" t="s">
        <v>8</v>
      </c>
      <c r="AF4" s="150"/>
      <c r="AG4" s="150"/>
      <c r="AH4" s="145"/>
      <c r="AP4" s="136"/>
      <c r="AQ4" s="818" t="s">
        <v>147</v>
      </c>
      <c r="AR4" s="819"/>
      <c r="AT4" s="136"/>
      <c r="AU4" s="152" t="s">
        <v>13</v>
      </c>
      <c r="AV4" s="5"/>
      <c r="AW4" s="136"/>
      <c r="AX4" s="136"/>
      <c r="AY4" s="153" t="s">
        <v>14</v>
      </c>
      <c r="AZ4" s="136"/>
    </row>
    <row r="5" spans="1:52" ht="24" thickBot="1">
      <c r="A5" s="174"/>
      <c r="B5" s="134" t="s">
        <v>2</v>
      </c>
      <c r="C5" s="133" t="s">
        <v>141</v>
      </c>
      <c r="D5" s="805" t="s">
        <v>153</v>
      </c>
      <c r="E5" s="211"/>
      <c r="F5" s="799"/>
      <c r="G5" s="93" t="s">
        <v>123</v>
      </c>
      <c r="H5" s="154" t="s">
        <v>122</v>
      </c>
      <c r="I5" s="155" t="s">
        <v>126</v>
      </c>
      <c r="J5" s="205" t="s">
        <v>123</v>
      </c>
      <c r="K5" s="154" t="s">
        <v>124</v>
      </c>
      <c r="L5" s="155" t="s">
        <v>126</v>
      </c>
      <c r="M5" s="205" t="s">
        <v>123</v>
      </c>
      <c r="N5" s="154" t="s">
        <v>125</v>
      </c>
      <c r="O5" s="155" t="s">
        <v>126</v>
      </c>
      <c r="P5" s="156"/>
      <c r="Q5" s="28"/>
      <c r="R5" s="157" t="s">
        <v>2</v>
      </c>
      <c r="S5" s="144" t="s">
        <v>6</v>
      </c>
      <c r="T5" s="158" t="s">
        <v>7</v>
      </c>
      <c r="U5" s="158" t="s">
        <v>4</v>
      </c>
      <c r="V5" s="159" t="s">
        <v>5</v>
      </c>
      <c r="W5" s="160" t="s">
        <v>6</v>
      </c>
      <c r="X5" s="158" t="s">
        <v>7</v>
      </c>
      <c r="Y5" s="158" t="s">
        <v>4</v>
      </c>
      <c r="Z5" s="159" t="s">
        <v>5</v>
      </c>
      <c r="AA5" s="144" t="s">
        <v>6</v>
      </c>
      <c r="AB5" s="158" t="s">
        <v>7</v>
      </c>
      <c r="AC5" s="158" t="s">
        <v>4</v>
      </c>
      <c r="AD5" s="158" t="s">
        <v>5</v>
      </c>
      <c r="AE5" s="161" t="s">
        <v>6</v>
      </c>
      <c r="AF5" s="162" t="s">
        <v>7</v>
      </c>
      <c r="AG5" s="163" t="s">
        <v>4</v>
      </c>
      <c r="AH5" s="164" t="s">
        <v>3</v>
      </c>
      <c r="AI5" s="126" t="s">
        <v>163</v>
      </c>
      <c r="AJ5" s="126" t="s">
        <v>164</v>
      </c>
      <c r="AK5" s="136" t="s">
        <v>161</v>
      </c>
      <c r="AL5" s="248" t="s">
        <v>162</v>
      </c>
      <c r="AM5" s="788"/>
      <c r="AN5" s="672" t="s">
        <v>3</v>
      </c>
      <c r="AO5" s="664" t="s">
        <v>4</v>
      </c>
      <c r="AP5" s="665" t="s">
        <v>126</v>
      </c>
      <c r="AQ5" s="806" t="s">
        <v>1</v>
      </c>
      <c r="AR5" s="807" t="s">
        <v>2</v>
      </c>
      <c r="AT5" s="211"/>
      <c r="AU5" s="165" t="s">
        <v>152</v>
      </c>
      <c r="AV5" s="5"/>
      <c r="AW5" s="211"/>
      <c r="AX5" s="211"/>
      <c r="AY5" s="126"/>
      <c r="AZ5" s="211"/>
    </row>
    <row r="6" spans="1:52" ht="20.25">
      <c r="A6" s="176">
        <v>1</v>
      </c>
      <c r="B6" s="639"/>
      <c r="C6" s="206"/>
      <c r="D6" s="188"/>
      <c r="E6" s="211"/>
      <c r="F6" s="803">
        <v>1</v>
      </c>
      <c r="G6" s="828">
        <v>1</v>
      </c>
      <c r="H6" s="182" t="str">
        <f t="shared" ref="H6:H19" si="0">IF(ISNA(MATCH(F6,$D$6:$D$37,0)),"",INDEX($B$6:$B$37,MATCH(F6,$D$6:$D$37,0)))</f>
        <v/>
      </c>
      <c r="I6" s="212"/>
      <c r="J6" s="823">
        <v>7</v>
      </c>
      <c r="K6" s="185" t="str">
        <f>+H6</f>
        <v/>
      </c>
      <c r="L6" s="212"/>
      <c r="M6" s="823">
        <v>3</v>
      </c>
      <c r="N6" s="96" t="str">
        <f>+H6</f>
        <v/>
      </c>
      <c r="O6" s="213"/>
      <c r="P6" s="214"/>
      <c r="Q6" s="215">
        <v>1</v>
      </c>
      <c r="R6" s="722" t="str">
        <f>+H6</f>
        <v/>
      </c>
      <c r="S6" s="97">
        <f>+I6</f>
        <v>0</v>
      </c>
      <c r="T6" s="98">
        <f>+I7</f>
        <v>0</v>
      </c>
      <c r="U6" s="98">
        <f>SUM(S6-T6)</f>
        <v>0</v>
      </c>
      <c r="V6" s="99">
        <f>IF(S6+T6=0,0,IF(S6=T6,2,IF(S6&lt;T6,1,3)))</f>
        <v>0</v>
      </c>
      <c r="W6" s="687">
        <f>+L6</f>
        <v>0</v>
      </c>
      <c r="X6" s="686">
        <f>+L7</f>
        <v>0</v>
      </c>
      <c r="Y6" s="686">
        <f t="shared" ref="Y6:Y19" si="1">SUM(W6-X6)</f>
        <v>0</v>
      </c>
      <c r="Z6" s="99">
        <f>IF(W6+X6=0,0,IF(W6=X6,2,IF(W6&lt;X6,1,3)))</f>
        <v>0</v>
      </c>
      <c r="AA6" s="687">
        <f>+O6</f>
        <v>0</v>
      </c>
      <c r="AB6" s="686">
        <f>+O7</f>
        <v>0</v>
      </c>
      <c r="AC6" s="686">
        <f t="shared" ref="AC6:AC19" si="2">SUM(AA6-AB6)</f>
        <v>0</v>
      </c>
      <c r="AD6" s="99">
        <f>IF(AA6+AB6=0,0,IF(AA6=AB6,2,IF(AA6&lt;AB6,1,3)))</f>
        <v>0</v>
      </c>
      <c r="AE6" s="723">
        <f>SUM(S6+W6+AA6)</f>
        <v>0</v>
      </c>
      <c r="AF6" s="98">
        <f>SUM(T6+X6+AB6)</f>
        <v>0</v>
      </c>
      <c r="AG6" s="675">
        <f>SUM(AE6-AF6)</f>
        <v>0</v>
      </c>
      <c r="AH6" s="678">
        <f>SUM(V6+Z6+AD6)</f>
        <v>0</v>
      </c>
      <c r="AI6" s="700">
        <f>IF(AG6="","",IF(AG6&gt;0,AG6,0))</f>
        <v>0</v>
      </c>
      <c r="AJ6" s="700">
        <f>IF(AG6="","",IF(AG6&lt;0,AG6,0))</f>
        <v>0</v>
      </c>
      <c r="AK6" s="701" t="str">
        <f>IF(OR(R6="",AH6="",AG6=""),"",RANK(AH6,$AH$6:$AH$19)+SUM(-AG6/100)-(+AE6/1000)+COUNTIF(R$6:R$19,"&lt;="&amp;R6+1)/100000+ROW()/1000000)</f>
        <v/>
      </c>
      <c r="AL6" s="669" t="str">
        <f>IF(R6="","",SMALL(AK$6:AK$19,ROWS(AN$6:AN6)))</f>
        <v/>
      </c>
      <c r="AM6" s="789"/>
      <c r="AN6" s="661" t="str">
        <f t="shared" ref="AN6:AN19" si="3">IF(R6="","",INDEX($AH$6:$AH$19,MATCH(AL6,$AK$6:$AK$19,0)))</f>
        <v/>
      </c>
      <c r="AO6" s="702" t="str">
        <f t="shared" ref="AO6:AO19" si="4">IF(R6="","",INDEX($AG$6:$AG$19,MATCH(AL6,$AK$6:$AK$19,0)))</f>
        <v/>
      </c>
      <c r="AP6" s="703" t="str">
        <f>IF(R6="","",INDEX($AE$6:$AE$31,MATCH(AL6,$AK$6:$AK$31,0)))</f>
        <v/>
      </c>
      <c r="AQ6" s="704" t="str">
        <f>IF(AL6="","",1)</f>
        <v/>
      </c>
      <c r="AR6" s="673" t="str">
        <f t="shared" ref="AR6:AR19" si="5">IF(OR(R6="",AH6=""),"",INDEX($R$6:$R$19,MATCH(AL6,$AK$6:$AK$19,0)))</f>
        <v/>
      </c>
      <c r="AT6" s="247"/>
      <c r="AU6" s="261"/>
      <c r="AV6" s="5"/>
      <c r="AW6" s="247"/>
      <c r="AX6" s="247"/>
      <c r="AY6" s="126"/>
      <c r="AZ6" s="247"/>
    </row>
    <row r="7" spans="1:52" ht="21" thickBot="1">
      <c r="A7" s="177">
        <v>2</v>
      </c>
      <c r="B7" s="640"/>
      <c r="C7" s="207"/>
      <c r="D7" s="189"/>
      <c r="E7" s="211"/>
      <c r="F7" s="802">
        <v>2</v>
      </c>
      <c r="G7" s="829"/>
      <c r="H7" s="183" t="str">
        <f t="shared" si="0"/>
        <v/>
      </c>
      <c r="I7" s="216"/>
      <c r="J7" s="824"/>
      <c r="K7" s="184" t="str">
        <f>+H8</f>
        <v/>
      </c>
      <c r="L7" s="216"/>
      <c r="M7" s="824"/>
      <c r="N7" s="102" t="str">
        <f>+H9</f>
        <v/>
      </c>
      <c r="O7" s="217"/>
      <c r="P7" s="214"/>
      <c r="Q7" s="218">
        <v>2</v>
      </c>
      <c r="R7" s="694" t="str">
        <f>+H7</f>
        <v/>
      </c>
      <c r="S7" s="103">
        <f t="shared" ref="S7:S19" si="6">+I7</f>
        <v>0</v>
      </c>
      <c r="T7" s="104">
        <f>+I6</f>
        <v>0</v>
      </c>
      <c r="U7" s="104">
        <f t="shared" ref="U7:U19" si="7">SUM(S7-T7)</f>
        <v>0</v>
      </c>
      <c r="V7" s="105">
        <f>IF(S7+T7=0,0,IF(S7=T7,2,IF(S7&lt;T7,1,3)))</f>
        <v>0</v>
      </c>
      <c r="W7" s="103">
        <f>+L8</f>
        <v>0</v>
      </c>
      <c r="X7" s="104">
        <f>+L9</f>
        <v>0</v>
      </c>
      <c r="Y7" s="104">
        <f t="shared" si="1"/>
        <v>0</v>
      </c>
      <c r="Z7" s="105">
        <f>IF(W7+X7=0,0,IF(W7=X7,2,IF(W7&lt;X7,1,3)))</f>
        <v>0</v>
      </c>
      <c r="AA7" s="103">
        <f>+O8</f>
        <v>0</v>
      </c>
      <c r="AB7" s="104">
        <f>+O9</f>
        <v>0</v>
      </c>
      <c r="AC7" s="104">
        <f t="shared" si="2"/>
        <v>0</v>
      </c>
      <c r="AD7" s="105">
        <f>IF(AA7+AB7=0,0,IF(AA7=AB7,2,IF(AA7&lt;AB7,1,3)))</f>
        <v>0</v>
      </c>
      <c r="AE7" s="695">
        <f t="shared" ref="AE7:AE19" si="8">SUM(S7+W7+AA7)</f>
        <v>0</v>
      </c>
      <c r="AF7" s="104">
        <f t="shared" ref="AF7:AF19" si="9">SUM(T7+X7+AB7)</f>
        <v>0</v>
      </c>
      <c r="AG7" s="258">
        <f t="shared" ref="AG7:AG19" si="10">SUM(AE7-AF7)</f>
        <v>0</v>
      </c>
      <c r="AH7" s="724">
        <f t="shared" ref="AH7:AH19" si="11">SUM(V7+Z7+AD7)</f>
        <v>0</v>
      </c>
      <c r="AI7" s="700">
        <f t="shared" ref="AI7:AI17" si="12">IF(AG7="","",IF(AG7&gt;0,AG7,0))</f>
        <v>0</v>
      </c>
      <c r="AJ7" s="700">
        <f t="shared" ref="AJ7:AJ17" si="13">IF(AG7="","",IF(AG7&lt;0,AG7,0))</f>
        <v>0</v>
      </c>
      <c r="AK7" s="701" t="str">
        <f t="shared" ref="AK7:AK19" si="14">IF(OR(R7="",AH7="",AG7=""),"",RANK(AH7,$AH$6:$AH$19)+SUM(-AG7/100)-(+AE7/1000)+COUNTIF(R$6:R$19,"&lt;="&amp;R7+1)/100000+ROW()/1000000)</f>
        <v/>
      </c>
      <c r="AL7" s="670" t="str">
        <f>IF(R7="","",SMALL(AK$6:AK$19,ROWS(AN$6:AN7)))</f>
        <v/>
      </c>
      <c r="AM7" s="790"/>
      <c r="AN7" s="662" t="str">
        <f t="shared" si="3"/>
        <v/>
      </c>
      <c r="AO7" s="357" t="str">
        <f t="shared" si="4"/>
        <v/>
      </c>
      <c r="AP7" s="705" t="str">
        <f t="shared" ref="AP7:AP19" si="15">IF(R7="","",INDEX($AE$6:$AE$31,MATCH(AL7,$AK$6:$AK$31,0)))</f>
        <v/>
      </c>
      <c r="AQ7" s="706" t="str">
        <f>IF(AL7="","",IF(AND(AN6=AN7,AO6=AO7,AP6=AP7),AQ6,$AQ$6+1))</f>
        <v/>
      </c>
      <c r="AR7" s="674" t="str">
        <f t="shared" si="5"/>
        <v/>
      </c>
      <c r="AT7" s="126"/>
      <c r="AU7" s="211"/>
      <c r="AV7" s="5"/>
      <c r="AW7" s="211"/>
      <c r="AX7" s="211"/>
      <c r="AY7" s="126"/>
      <c r="AZ7" s="211"/>
    </row>
    <row r="8" spans="1:52" ht="20.25">
      <c r="A8" s="177">
        <v>3</v>
      </c>
      <c r="B8" s="641"/>
      <c r="C8" s="208"/>
      <c r="D8" s="189"/>
      <c r="E8" s="211"/>
      <c r="F8" s="804">
        <v>3</v>
      </c>
      <c r="G8" s="828">
        <v>2</v>
      </c>
      <c r="H8" s="182" t="str">
        <f t="shared" si="0"/>
        <v/>
      </c>
      <c r="I8" s="212"/>
      <c r="J8" s="823">
        <v>6</v>
      </c>
      <c r="K8" s="185" t="str">
        <f>+H7</f>
        <v/>
      </c>
      <c r="L8" s="219"/>
      <c r="M8" s="823">
        <v>4</v>
      </c>
      <c r="N8" s="96" t="str">
        <f>+H7</f>
        <v/>
      </c>
      <c r="O8" s="213"/>
      <c r="P8" s="214"/>
      <c r="Q8" s="218">
        <v>3</v>
      </c>
      <c r="R8" s="694" t="str">
        <f t="shared" ref="R8:R19" si="16">+H8</f>
        <v/>
      </c>
      <c r="S8" s="103">
        <f t="shared" si="6"/>
        <v>0</v>
      </c>
      <c r="T8" s="104">
        <f>+I9</f>
        <v>0</v>
      </c>
      <c r="U8" s="104">
        <f t="shared" si="7"/>
        <v>0</v>
      </c>
      <c r="V8" s="110">
        <f t="shared" ref="V8:V19" si="17">IF(S8+T8=0,0,IF(S8=T8,2,IF(S8&lt;T8,1,3)))</f>
        <v>0</v>
      </c>
      <c r="W8" s="103">
        <f>+L7</f>
        <v>0</v>
      </c>
      <c r="X8" s="104">
        <f>+L6</f>
        <v>0</v>
      </c>
      <c r="Y8" s="104">
        <f t="shared" si="1"/>
        <v>0</v>
      </c>
      <c r="Z8" s="110">
        <f t="shared" ref="Z8:Z19" si="18">IF(W8+X8=0,0,IF(W8=X8,2,IF(W8&lt;X8,1,3)))</f>
        <v>0</v>
      </c>
      <c r="AA8" s="103">
        <f>+O9</f>
        <v>0</v>
      </c>
      <c r="AB8" s="104">
        <f>+O8</f>
        <v>0</v>
      </c>
      <c r="AC8" s="104">
        <f t="shared" si="2"/>
        <v>0</v>
      </c>
      <c r="AD8" s="110">
        <f t="shared" ref="AD8:AD19" si="19">IF(AA8+AB8=0,0,IF(AA8=AB8,2,IF(AA8&lt;AB8,1,3)))</f>
        <v>0</v>
      </c>
      <c r="AE8" s="695">
        <f t="shared" si="8"/>
        <v>0</v>
      </c>
      <c r="AF8" s="104">
        <f t="shared" si="9"/>
        <v>0</v>
      </c>
      <c r="AG8" s="258">
        <f>SUM(AE8-AF8)</f>
        <v>0</v>
      </c>
      <c r="AH8" s="724">
        <f t="shared" si="11"/>
        <v>0</v>
      </c>
      <c r="AI8" s="700">
        <f t="shared" si="12"/>
        <v>0</v>
      </c>
      <c r="AJ8" s="700">
        <f t="shared" si="13"/>
        <v>0</v>
      </c>
      <c r="AK8" s="701" t="str">
        <f t="shared" si="14"/>
        <v/>
      </c>
      <c r="AL8" s="670" t="str">
        <f>IF(R8="","",SMALL(AK$6:AK$19,ROWS(AN$6:AN8)))</f>
        <v/>
      </c>
      <c r="AM8" s="790"/>
      <c r="AN8" s="662" t="str">
        <f t="shared" si="3"/>
        <v/>
      </c>
      <c r="AO8" s="357" t="str">
        <f t="shared" si="4"/>
        <v/>
      </c>
      <c r="AP8" s="705" t="str">
        <f t="shared" si="15"/>
        <v/>
      </c>
      <c r="AQ8" s="706" t="str">
        <f>IF(AL8="","",IF(AND(AN7=AN8,AO7=AO8,AP7=AP8),AQ7,$AQ$6+2))</f>
        <v/>
      </c>
      <c r="AR8" s="674" t="str">
        <f t="shared" si="5"/>
        <v/>
      </c>
      <c r="AT8" s="825">
        <v>2</v>
      </c>
      <c r="AU8" s="109" t="str">
        <f>+AR6</f>
        <v/>
      </c>
      <c r="AV8" s="29">
        <v>0</v>
      </c>
      <c r="AY8" s="126"/>
    </row>
    <row r="9" spans="1:52" ht="21" thickBot="1">
      <c r="A9" s="177">
        <v>4</v>
      </c>
      <c r="B9" s="640"/>
      <c r="C9" s="207"/>
      <c r="D9" s="189"/>
      <c r="E9" s="211"/>
      <c r="F9" s="802">
        <v>4</v>
      </c>
      <c r="G9" s="829"/>
      <c r="H9" s="183" t="str">
        <f t="shared" si="0"/>
        <v/>
      </c>
      <c r="I9" s="216"/>
      <c r="J9" s="824"/>
      <c r="K9" s="184" t="str">
        <f>+H9</f>
        <v/>
      </c>
      <c r="L9" s="220"/>
      <c r="M9" s="824"/>
      <c r="N9" s="102" t="str">
        <f>+H8</f>
        <v/>
      </c>
      <c r="O9" s="217"/>
      <c r="P9" s="214"/>
      <c r="Q9" s="218">
        <v>4</v>
      </c>
      <c r="R9" s="694" t="str">
        <f t="shared" si="16"/>
        <v/>
      </c>
      <c r="S9" s="103">
        <f t="shared" si="6"/>
        <v>0</v>
      </c>
      <c r="T9" s="104">
        <f>+I8</f>
        <v>0</v>
      </c>
      <c r="U9" s="104">
        <f t="shared" si="7"/>
        <v>0</v>
      </c>
      <c r="V9" s="110">
        <f t="shared" si="17"/>
        <v>0</v>
      </c>
      <c r="W9" s="103">
        <f>+L9</f>
        <v>0</v>
      </c>
      <c r="X9" s="104">
        <f>+L8</f>
        <v>0</v>
      </c>
      <c r="Y9" s="104">
        <f t="shared" si="1"/>
        <v>0</v>
      </c>
      <c r="Z9" s="110">
        <f t="shared" si="18"/>
        <v>0</v>
      </c>
      <c r="AA9" s="103">
        <f>+O7</f>
        <v>0</v>
      </c>
      <c r="AB9" s="104">
        <f>+O6</f>
        <v>0</v>
      </c>
      <c r="AC9" s="104">
        <f t="shared" si="2"/>
        <v>0</v>
      </c>
      <c r="AD9" s="110">
        <f t="shared" si="19"/>
        <v>0</v>
      </c>
      <c r="AE9" s="695">
        <f t="shared" si="8"/>
        <v>0</v>
      </c>
      <c r="AF9" s="104">
        <f t="shared" si="9"/>
        <v>0</v>
      </c>
      <c r="AG9" s="258">
        <f t="shared" si="10"/>
        <v>0</v>
      </c>
      <c r="AH9" s="724">
        <f t="shared" si="11"/>
        <v>0</v>
      </c>
      <c r="AI9" s="700">
        <f t="shared" si="12"/>
        <v>0</v>
      </c>
      <c r="AJ9" s="700">
        <f t="shared" si="13"/>
        <v>0</v>
      </c>
      <c r="AK9" s="701" t="str">
        <f t="shared" si="14"/>
        <v/>
      </c>
      <c r="AL9" s="670" t="str">
        <f>IF(R9="","",SMALL(AK$6:AK$19,ROWS(AN$6:AN9)))</f>
        <v/>
      </c>
      <c r="AM9" s="790"/>
      <c r="AN9" s="662" t="str">
        <f t="shared" si="3"/>
        <v/>
      </c>
      <c r="AO9" s="357" t="str">
        <f t="shared" si="4"/>
        <v/>
      </c>
      <c r="AP9" s="705" t="str">
        <f t="shared" si="15"/>
        <v/>
      </c>
      <c r="AQ9" s="706" t="str">
        <f>IF(AL9="","",IF(AND(AN8=AN9,AO8=AO9,AP8=AP9),AQ8,$AQ$6+3))</f>
        <v/>
      </c>
      <c r="AR9" s="674" t="str">
        <f t="shared" si="5"/>
        <v/>
      </c>
      <c r="AT9" s="826"/>
      <c r="AU9" s="111" t="str">
        <f>+AR7</f>
        <v/>
      </c>
      <c r="AV9" s="30">
        <v>0</v>
      </c>
      <c r="AY9" s="126"/>
    </row>
    <row r="10" spans="1:52" ht="21" thickBot="1">
      <c r="A10" s="177">
        <v>5</v>
      </c>
      <c r="B10" s="641"/>
      <c r="C10" s="208"/>
      <c r="D10" s="189"/>
      <c r="E10" s="211"/>
      <c r="F10" s="804">
        <v>5</v>
      </c>
      <c r="G10" s="828">
        <v>3</v>
      </c>
      <c r="H10" s="182" t="str">
        <f t="shared" si="0"/>
        <v/>
      </c>
      <c r="I10" s="212"/>
      <c r="J10" s="823">
        <v>5</v>
      </c>
      <c r="K10" s="185" t="str">
        <f>+H10</f>
        <v/>
      </c>
      <c r="L10" s="219"/>
      <c r="M10" s="823">
        <v>6</v>
      </c>
      <c r="N10" s="96" t="str">
        <f>+H10</f>
        <v/>
      </c>
      <c r="O10" s="213"/>
      <c r="P10" s="214"/>
      <c r="Q10" s="218">
        <v>5</v>
      </c>
      <c r="R10" s="694" t="str">
        <f t="shared" si="16"/>
        <v/>
      </c>
      <c r="S10" s="103">
        <f t="shared" si="6"/>
        <v>0</v>
      </c>
      <c r="T10" s="104">
        <f>+I11</f>
        <v>0</v>
      </c>
      <c r="U10" s="104">
        <f t="shared" si="7"/>
        <v>0</v>
      </c>
      <c r="V10" s="110">
        <f t="shared" si="17"/>
        <v>0</v>
      </c>
      <c r="W10" s="103">
        <f>+L10</f>
        <v>0</v>
      </c>
      <c r="X10" s="104">
        <f>+L11</f>
        <v>0</v>
      </c>
      <c r="Y10" s="104">
        <f t="shared" si="1"/>
        <v>0</v>
      </c>
      <c r="Z10" s="110">
        <f t="shared" si="18"/>
        <v>0</v>
      </c>
      <c r="AA10" s="103">
        <f>+O10</f>
        <v>0</v>
      </c>
      <c r="AB10" s="104">
        <f>+O11</f>
        <v>0</v>
      </c>
      <c r="AC10" s="104">
        <f t="shared" si="2"/>
        <v>0</v>
      </c>
      <c r="AD10" s="110">
        <f t="shared" si="19"/>
        <v>0</v>
      </c>
      <c r="AE10" s="695">
        <f t="shared" si="8"/>
        <v>0</v>
      </c>
      <c r="AF10" s="104">
        <f t="shared" si="9"/>
        <v>0</v>
      </c>
      <c r="AG10" s="258">
        <f t="shared" si="10"/>
        <v>0</v>
      </c>
      <c r="AH10" s="724">
        <f t="shared" si="11"/>
        <v>0</v>
      </c>
      <c r="AI10" s="700">
        <f t="shared" si="12"/>
        <v>0</v>
      </c>
      <c r="AJ10" s="700">
        <f t="shared" si="13"/>
        <v>0</v>
      </c>
      <c r="AK10" s="701" t="str">
        <f t="shared" si="14"/>
        <v/>
      </c>
      <c r="AL10" s="670" t="str">
        <f>IF(R10="","",SMALL(AK$6:AK$19,ROWS(AN$6:AN10)))</f>
        <v/>
      </c>
      <c r="AM10" s="790"/>
      <c r="AN10" s="662" t="str">
        <f t="shared" si="3"/>
        <v/>
      </c>
      <c r="AO10" s="357" t="str">
        <f t="shared" si="4"/>
        <v/>
      </c>
      <c r="AP10" s="705" t="str">
        <f t="shared" si="15"/>
        <v/>
      </c>
      <c r="AQ10" s="706" t="str">
        <f>IF(AL10="","",IF(AND(AN9=AN10,AO9=AO10,AP9=AP10),AQ9,$AQ$6+4))</f>
        <v/>
      </c>
      <c r="AR10" s="674" t="str">
        <f t="shared" si="5"/>
        <v/>
      </c>
      <c r="AT10" s="92"/>
      <c r="AU10" s="94"/>
      <c r="AV10" s="5"/>
      <c r="AY10" s="126"/>
    </row>
    <row r="11" spans="1:52" ht="24" thickBot="1">
      <c r="A11" s="177">
        <v>6</v>
      </c>
      <c r="B11" s="640"/>
      <c r="C11" s="207"/>
      <c r="D11" s="189"/>
      <c r="E11" s="211"/>
      <c r="F11" s="802">
        <v>6</v>
      </c>
      <c r="G11" s="829"/>
      <c r="H11" s="183" t="str">
        <f t="shared" si="0"/>
        <v/>
      </c>
      <c r="I11" s="216"/>
      <c r="J11" s="824"/>
      <c r="K11" s="483" t="str">
        <f>+H13</f>
        <v/>
      </c>
      <c r="L11" s="220"/>
      <c r="M11" s="824"/>
      <c r="N11" s="102" t="str">
        <f>+H12</f>
        <v/>
      </c>
      <c r="O11" s="217"/>
      <c r="P11" s="214"/>
      <c r="Q11" s="218">
        <v>6</v>
      </c>
      <c r="R11" s="694" t="str">
        <f t="shared" si="16"/>
        <v/>
      </c>
      <c r="S11" s="103">
        <f t="shared" si="6"/>
        <v>0</v>
      </c>
      <c r="T11" s="104">
        <f>+I10</f>
        <v>0</v>
      </c>
      <c r="U11" s="104">
        <f t="shared" si="7"/>
        <v>0</v>
      </c>
      <c r="V11" s="110">
        <f t="shared" si="17"/>
        <v>0</v>
      </c>
      <c r="W11" s="103">
        <f>+L12</f>
        <v>0</v>
      </c>
      <c r="X11" s="104">
        <f>+L13</f>
        <v>0</v>
      </c>
      <c r="Y11" s="104">
        <f t="shared" si="1"/>
        <v>0</v>
      </c>
      <c r="Z11" s="110">
        <f t="shared" si="18"/>
        <v>0</v>
      </c>
      <c r="AA11" s="103">
        <f>+O14</f>
        <v>0</v>
      </c>
      <c r="AB11" s="104">
        <f>+O15</f>
        <v>0</v>
      </c>
      <c r="AC11" s="104">
        <f t="shared" si="2"/>
        <v>0</v>
      </c>
      <c r="AD11" s="110">
        <f t="shared" si="19"/>
        <v>0</v>
      </c>
      <c r="AE11" s="695">
        <f t="shared" si="8"/>
        <v>0</v>
      </c>
      <c r="AF11" s="104">
        <f t="shared" si="9"/>
        <v>0</v>
      </c>
      <c r="AG11" s="258">
        <f t="shared" si="10"/>
        <v>0</v>
      </c>
      <c r="AH11" s="724">
        <f t="shared" si="11"/>
        <v>0</v>
      </c>
      <c r="AI11" s="700">
        <f t="shared" si="12"/>
        <v>0</v>
      </c>
      <c r="AJ11" s="700">
        <f t="shared" si="13"/>
        <v>0</v>
      </c>
      <c r="AK11" s="701" t="str">
        <f t="shared" si="14"/>
        <v/>
      </c>
      <c r="AL11" s="670" t="str">
        <f>IF(R11="","",SMALL(AK$6:AK$19,ROWS(AN$6:AN11)))</f>
        <v/>
      </c>
      <c r="AM11" s="790"/>
      <c r="AN11" s="662" t="str">
        <f t="shared" si="3"/>
        <v/>
      </c>
      <c r="AO11" s="357" t="str">
        <f t="shared" si="4"/>
        <v/>
      </c>
      <c r="AP11" s="705" t="str">
        <f t="shared" si="15"/>
        <v/>
      </c>
      <c r="AQ11" s="706" t="str">
        <f>IF(AL11="","",IF(AND(AN10=AN11,AO10=AO11,AP10=AP11),AQ10,$AQ$6+5))</f>
        <v/>
      </c>
      <c r="AR11" s="674" t="str">
        <f t="shared" si="5"/>
        <v/>
      </c>
      <c r="AT11" s="92"/>
      <c r="AU11" s="112"/>
      <c r="AV11" s="5"/>
      <c r="AX11" s="825">
        <v>3</v>
      </c>
      <c r="AY11" s="109" t="str">
        <f>IF(AV8=AV9,"résultats",IF(AV8&gt;AV9,AU8,AU9))</f>
        <v>résultats</v>
      </c>
      <c r="AZ11" s="33">
        <v>0</v>
      </c>
    </row>
    <row r="12" spans="1:52" ht="21" thickBot="1">
      <c r="A12" s="177">
        <v>7</v>
      </c>
      <c r="B12" s="641"/>
      <c r="C12" s="208"/>
      <c r="D12" s="189"/>
      <c r="E12" s="211"/>
      <c r="F12" s="804">
        <v>7</v>
      </c>
      <c r="G12" s="828">
        <v>4</v>
      </c>
      <c r="H12" s="182" t="str">
        <f t="shared" si="0"/>
        <v/>
      </c>
      <c r="I12" s="212"/>
      <c r="J12" s="823">
        <v>4</v>
      </c>
      <c r="K12" s="185" t="str">
        <f>+H11</f>
        <v/>
      </c>
      <c r="L12" s="219"/>
      <c r="M12" s="823">
        <v>2</v>
      </c>
      <c r="N12" s="96" t="str">
        <f>+H14</f>
        <v/>
      </c>
      <c r="O12" s="213"/>
      <c r="P12" s="214"/>
      <c r="Q12" s="218">
        <v>7</v>
      </c>
      <c r="R12" s="694" t="str">
        <f t="shared" si="16"/>
        <v/>
      </c>
      <c r="S12" s="103">
        <f t="shared" si="6"/>
        <v>0</v>
      </c>
      <c r="T12" s="104">
        <f>+I13</f>
        <v>0</v>
      </c>
      <c r="U12" s="104">
        <f t="shared" si="7"/>
        <v>0</v>
      </c>
      <c r="V12" s="110">
        <f t="shared" si="17"/>
        <v>0</v>
      </c>
      <c r="W12" s="103">
        <f>+L14</f>
        <v>0</v>
      </c>
      <c r="X12" s="104">
        <f>+L15</f>
        <v>0</v>
      </c>
      <c r="Y12" s="104">
        <f t="shared" si="1"/>
        <v>0</v>
      </c>
      <c r="Z12" s="110">
        <f t="shared" si="18"/>
        <v>0</v>
      </c>
      <c r="AA12" s="103">
        <f>+O11</f>
        <v>0</v>
      </c>
      <c r="AB12" s="104">
        <f>+O10</f>
        <v>0</v>
      </c>
      <c r="AC12" s="104">
        <f t="shared" si="2"/>
        <v>0</v>
      </c>
      <c r="AD12" s="110">
        <f t="shared" si="19"/>
        <v>0</v>
      </c>
      <c r="AE12" s="695">
        <f t="shared" si="8"/>
        <v>0</v>
      </c>
      <c r="AF12" s="104">
        <f t="shared" si="9"/>
        <v>0</v>
      </c>
      <c r="AG12" s="258">
        <f t="shared" si="10"/>
        <v>0</v>
      </c>
      <c r="AH12" s="724">
        <f t="shared" si="11"/>
        <v>0</v>
      </c>
      <c r="AI12" s="700">
        <f t="shared" si="12"/>
        <v>0</v>
      </c>
      <c r="AJ12" s="700">
        <f t="shared" si="13"/>
        <v>0</v>
      </c>
      <c r="AK12" s="701" t="str">
        <f t="shared" si="14"/>
        <v/>
      </c>
      <c r="AL12" s="670" t="str">
        <f>IF(R12="","",SMALL(AK$6:AK$19,ROWS(AN$6:AN12)))</f>
        <v/>
      </c>
      <c r="AM12" s="790"/>
      <c r="AN12" s="662" t="str">
        <f t="shared" si="3"/>
        <v/>
      </c>
      <c r="AO12" s="357" t="str">
        <f t="shared" si="4"/>
        <v/>
      </c>
      <c r="AP12" s="705" t="str">
        <f t="shared" si="15"/>
        <v/>
      </c>
      <c r="AQ12" s="706" t="str">
        <f>IF(AL12="","",IF(AND(AN11=AN12,AO11=AO12,AP11=AP12),AQ11,$AQ$6+6))</f>
        <v/>
      </c>
      <c r="AR12" s="674" t="str">
        <f t="shared" si="5"/>
        <v/>
      </c>
      <c r="AT12" s="92"/>
      <c r="AU12" s="94"/>
      <c r="AV12" s="5"/>
      <c r="AX12" s="826"/>
      <c r="AY12" s="113" t="str">
        <f>IF(AV14=AV15,"résultats",IF(AV14&gt;AV15,AU14,AU15))</f>
        <v>résultats</v>
      </c>
      <c r="AZ12" s="34">
        <v>0</v>
      </c>
    </row>
    <row r="13" spans="1:52" ht="21" thickBot="1">
      <c r="A13" s="177">
        <v>8</v>
      </c>
      <c r="B13" s="642"/>
      <c r="C13" s="207"/>
      <c r="D13" s="189"/>
      <c r="E13" s="211"/>
      <c r="F13" s="802">
        <v>8</v>
      </c>
      <c r="G13" s="829"/>
      <c r="H13" s="183" t="str">
        <f t="shared" si="0"/>
        <v/>
      </c>
      <c r="I13" s="216"/>
      <c r="J13" s="824"/>
      <c r="K13" s="184" t="str">
        <f>+H14</f>
        <v/>
      </c>
      <c r="L13" s="220"/>
      <c r="M13" s="824"/>
      <c r="N13" s="102" t="str">
        <f>+H13</f>
        <v/>
      </c>
      <c r="O13" s="217"/>
      <c r="P13" s="214"/>
      <c r="Q13" s="218">
        <v>8</v>
      </c>
      <c r="R13" s="694" t="str">
        <f t="shared" si="16"/>
        <v/>
      </c>
      <c r="S13" s="103">
        <f t="shared" si="6"/>
        <v>0</v>
      </c>
      <c r="T13" s="104">
        <f>+I12</f>
        <v>0</v>
      </c>
      <c r="U13" s="104">
        <f t="shared" si="7"/>
        <v>0</v>
      </c>
      <c r="V13" s="110">
        <f t="shared" si="17"/>
        <v>0</v>
      </c>
      <c r="W13" s="103">
        <f>+L11</f>
        <v>0</v>
      </c>
      <c r="X13" s="104">
        <f>+L10</f>
        <v>0</v>
      </c>
      <c r="Y13" s="104">
        <f t="shared" si="1"/>
        <v>0</v>
      </c>
      <c r="Z13" s="110">
        <f t="shared" si="18"/>
        <v>0</v>
      </c>
      <c r="AA13" s="103">
        <f>+O13</f>
        <v>0</v>
      </c>
      <c r="AB13" s="104">
        <f>+O12</f>
        <v>0</v>
      </c>
      <c r="AC13" s="104">
        <f t="shared" si="2"/>
        <v>0</v>
      </c>
      <c r="AD13" s="110">
        <f t="shared" si="19"/>
        <v>0</v>
      </c>
      <c r="AE13" s="695">
        <f t="shared" si="8"/>
        <v>0</v>
      </c>
      <c r="AF13" s="104">
        <f t="shared" si="9"/>
        <v>0</v>
      </c>
      <c r="AG13" s="258">
        <f t="shared" si="10"/>
        <v>0</v>
      </c>
      <c r="AH13" s="724">
        <f t="shared" si="11"/>
        <v>0</v>
      </c>
      <c r="AI13" s="700">
        <f t="shared" si="12"/>
        <v>0</v>
      </c>
      <c r="AJ13" s="700">
        <f t="shared" si="13"/>
        <v>0</v>
      </c>
      <c r="AK13" s="701" t="str">
        <f t="shared" si="14"/>
        <v/>
      </c>
      <c r="AL13" s="670" t="str">
        <f>IF(R13="","",SMALL(AK$6:AK$19,ROWS(AN$6:AN13)))</f>
        <v/>
      </c>
      <c r="AM13" s="790"/>
      <c r="AN13" s="662" t="str">
        <f t="shared" si="3"/>
        <v/>
      </c>
      <c r="AO13" s="357" t="str">
        <f t="shared" si="4"/>
        <v/>
      </c>
      <c r="AP13" s="705" t="str">
        <f t="shared" si="15"/>
        <v/>
      </c>
      <c r="AQ13" s="706" t="str">
        <f>IF(AL13="","",IF(AND(AN12=AN13,AO12=AO13,AP12=AP13),AQ12,$AQ$6+7))</f>
        <v/>
      </c>
      <c r="AR13" s="674" t="str">
        <f t="shared" si="5"/>
        <v/>
      </c>
      <c r="AT13" s="92"/>
      <c r="AU13" s="94"/>
      <c r="AV13" s="5"/>
      <c r="AY13" s="126"/>
    </row>
    <row r="14" spans="1:52" ht="20.25">
      <c r="A14" s="177">
        <v>9</v>
      </c>
      <c r="B14" s="641"/>
      <c r="C14" s="208"/>
      <c r="D14" s="189"/>
      <c r="E14" s="211"/>
      <c r="F14" s="804">
        <v>9</v>
      </c>
      <c r="G14" s="800">
        <v>5</v>
      </c>
      <c r="H14" s="182" t="str">
        <f t="shared" si="0"/>
        <v/>
      </c>
      <c r="I14" s="212"/>
      <c r="J14" s="823">
        <v>3</v>
      </c>
      <c r="K14" s="185" t="str">
        <f>+H12</f>
        <v/>
      </c>
      <c r="L14" s="221"/>
      <c r="M14" s="823">
        <v>1</v>
      </c>
      <c r="N14" s="96" t="str">
        <f>+H11</f>
        <v/>
      </c>
      <c r="O14" s="213"/>
      <c r="P14" s="214"/>
      <c r="Q14" s="218">
        <v>9</v>
      </c>
      <c r="R14" s="694" t="str">
        <f t="shared" si="16"/>
        <v/>
      </c>
      <c r="S14" s="103">
        <f t="shared" si="6"/>
        <v>0</v>
      </c>
      <c r="T14" s="104">
        <f>+I15</f>
        <v>0</v>
      </c>
      <c r="U14" s="104">
        <f t="shared" si="7"/>
        <v>0</v>
      </c>
      <c r="V14" s="110">
        <f t="shared" si="17"/>
        <v>0</v>
      </c>
      <c r="W14" s="103">
        <f>+L13</f>
        <v>0</v>
      </c>
      <c r="X14" s="104">
        <f>+L12</f>
        <v>0</v>
      </c>
      <c r="Y14" s="104">
        <f t="shared" si="1"/>
        <v>0</v>
      </c>
      <c r="Z14" s="110">
        <f t="shared" si="18"/>
        <v>0</v>
      </c>
      <c r="AA14" s="103">
        <f>+O12</f>
        <v>0</v>
      </c>
      <c r="AB14" s="104">
        <f>+O13</f>
        <v>0</v>
      </c>
      <c r="AC14" s="104">
        <f t="shared" si="2"/>
        <v>0</v>
      </c>
      <c r="AD14" s="110">
        <f t="shared" si="19"/>
        <v>0</v>
      </c>
      <c r="AE14" s="695">
        <f t="shared" si="8"/>
        <v>0</v>
      </c>
      <c r="AF14" s="104">
        <f t="shared" si="9"/>
        <v>0</v>
      </c>
      <c r="AG14" s="258">
        <f t="shared" si="10"/>
        <v>0</v>
      </c>
      <c r="AH14" s="724">
        <f t="shared" si="11"/>
        <v>0</v>
      </c>
      <c r="AI14" s="700">
        <f t="shared" si="12"/>
        <v>0</v>
      </c>
      <c r="AJ14" s="700">
        <f t="shared" si="13"/>
        <v>0</v>
      </c>
      <c r="AK14" s="701" t="str">
        <f t="shared" si="14"/>
        <v/>
      </c>
      <c r="AL14" s="670" t="str">
        <f>IF(R14="","",SMALL(AK$6:AK$19,ROWS(AN$6:AN14)))</f>
        <v/>
      </c>
      <c r="AM14" s="790"/>
      <c r="AN14" s="662" t="str">
        <f t="shared" si="3"/>
        <v/>
      </c>
      <c r="AO14" s="357" t="str">
        <f t="shared" si="4"/>
        <v/>
      </c>
      <c r="AP14" s="705" t="str">
        <f t="shared" si="15"/>
        <v/>
      </c>
      <c r="AQ14" s="706" t="str">
        <f>IF(AL14="","",IF(AND(AN13=AN14,AO13=AO14,AP13=AP14),AQ13,$AQ$6+8))</f>
        <v/>
      </c>
      <c r="AR14" s="674" t="str">
        <f t="shared" si="5"/>
        <v/>
      </c>
      <c r="AT14" s="825">
        <v>4</v>
      </c>
      <c r="AU14" s="114" t="str">
        <f>+AR8</f>
        <v/>
      </c>
      <c r="AV14" s="29">
        <v>0</v>
      </c>
      <c r="AY14" s="126"/>
    </row>
    <row r="15" spans="1:52" ht="21" thickBot="1">
      <c r="A15" s="177">
        <v>10</v>
      </c>
      <c r="B15" s="643"/>
      <c r="C15" s="207"/>
      <c r="D15" s="189"/>
      <c r="E15" s="211"/>
      <c r="F15" s="802">
        <v>10</v>
      </c>
      <c r="G15" s="801"/>
      <c r="H15" s="183" t="str">
        <f t="shared" si="0"/>
        <v/>
      </c>
      <c r="I15" s="216"/>
      <c r="J15" s="824"/>
      <c r="K15" s="184" t="str">
        <f>+H15</f>
        <v/>
      </c>
      <c r="L15" s="220"/>
      <c r="M15" s="824"/>
      <c r="N15" s="102" t="str">
        <f>+H15</f>
        <v/>
      </c>
      <c r="O15" s="217"/>
      <c r="P15" s="214"/>
      <c r="Q15" s="218">
        <v>10</v>
      </c>
      <c r="R15" s="694" t="str">
        <f t="shared" si="16"/>
        <v/>
      </c>
      <c r="S15" s="103">
        <f t="shared" si="6"/>
        <v>0</v>
      </c>
      <c r="T15" s="104">
        <f>+I14</f>
        <v>0</v>
      </c>
      <c r="U15" s="104">
        <f t="shared" si="7"/>
        <v>0</v>
      </c>
      <c r="V15" s="110">
        <f t="shared" si="17"/>
        <v>0</v>
      </c>
      <c r="W15" s="103">
        <f>+L15</f>
        <v>0</v>
      </c>
      <c r="X15" s="104">
        <f>+L14</f>
        <v>0</v>
      </c>
      <c r="Y15" s="104">
        <f t="shared" si="1"/>
        <v>0</v>
      </c>
      <c r="Z15" s="110">
        <f t="shared" si="18"/>
        <v>0</v>
      </c>
      <c r="AA15" s="103">
        <f>+O15</f>
        <v>0</v>
      </c>
      <c r="AB15" s="104">
        <f>+O14</f>
        <v>0</v>
      </c>
      <c r="AC15" s="104">
        <f t="shared" si="2"/>
        <v>0</v>
      </c>
      <c r="AD15" s="110">
        <f t="shared" si="19"/>
        <v>0</v>
      </c>
      <c r="AE15" s="695">
        <f t="shared" si="8"/>
        <v>0</v>
      </c>
      <c r="AF15" s="104">
        <f t="shared" si="9"/>
        <v>0</v>
      </c>
      <c r="AG15" s="258">
        <f t="shared" si="10"/>
        <v>0</v>
      </c>
      <c r="AH15" s="724">
        <f t="shared" si="11"/>
        <v>0</v>
      </c>
      <c r="AI15" s="700">
        <f t="shared" si="12"/>
        <v>0</v>
      </c>
      <c r="AJ15" s="700">
        <f t="shared" si="13"/>
        <v>0</v>
      </c>
      <c r="AK15" s="701" t="str">
        <f t="shared" si="14"/>
        <v/>
      </c>
      <c r="AL15" s="670" t="str">
        <f>IF(R15="","",SMALL(AK$6:AK$19,ROWS(AN$6:AN15)))</f>
        <v/>
      </c>
      <c r="AM15" s="790"/>
      <c r="AN15" s="662" t="str">
        <f t="shared" si="3"/>
        <v/>
      </c>
      <c r="AO15" s="357" t="str">
        <f t="shared" si="4"/>
        <v/>
      </c>
      <c r="AP15" s="705" t="str">
        <f t="shared" si="15"/>
        <v/>
      </c>
      <c r="AQ15" s="706" t="str">
        <f>IF(AL15="","",IF(AND(AN14=AN15,AO14=AO15,AP14=AP15),AQ14,$AQ$6+9))</f>
        <v/>
      </c>
      <c r="AR15" s="674" t="str">
        <f t="shared" si="5"/>
        <v/>
      </c>
      <c r="AT15" s="826"/>
      <c r="AU15" s="111" t="str">
        <f>+AR9</f>
        <v/>
      </c>
      <c r="AV15" s="30">
        <v>0</v>
      </c>
      <c r="AY15" s="126"/>
    </row>
    <row r="16" spans="1:52" ht="20.25">
      <c r="A16" s="177">
        <v>11</v>
      </c>
      <c r="B16" s="641"/>
      <c r="C16" s="208"/>
      <c r="D16" s="189"/>
      <c r="E16" s="211"/>
      <c r="F16" s="804">
        <v>11</v>
      </c>
      <c r="G16" s="828">
        <v>6</v>
      </c>
      <c r="H16" s="182" t="str">
        <f t="shared" si="0"/>
        <v/>
      </c>
      <c r="I16" s="212"/>
      <c r="J16" s="823">
        <v>2</v>
      </c>
      <c r="K16" s="185" t="str">
        <f>+H16</f>
        <v/>
      </c>
      <c r="L16" s="219"/>
      <c r="M16" s="823">
        <v>5</v>
      </c>
      <c r="N16" s="96" t="str">
        <f>+H18</f>
        <v/>
      </c>
      <c r="O16" s="213"/>
      <c r="P16" s="214"/>
      <c r="Q16" s="218">
        <v>11</v>
      </c>
      <c r="R16" s="694" t="str">
        <f t="shared" si="16"/>
        <v/>
      </c>
      <c r="S16" s="103">
        <f t="shared" si="6"/>
        <v>0</v>
      </c>
      <c r="T16" s="104">
        <f>+I17</f>
        <v>0</v>
      </c>
      <c r="U16" s="104">
        <f t="shared" si="7"/>
        <v>0</v>
      </c>
      <c r="V16" s="110">
        <f t="shared" si="17"/>
        <v>0</v>
      </c>
      <c r="W16" s="103">
        <f>+L16</f>
        <v>0</v>
      </c>
      <c r="X16" s="104">
        <f>+L17</f>
        <v>0</v>
      </c>
      <c r="Y16" s="104">
        <f t="shared" si="1"/>
        <v>0</v>
      </c>
      <c r="Z16" s="110">
        <f t="shared" si="18"/>
        <v>0</v>
      </c>
      <c r="AA16" s="103">
        <f>+O18</f>
        <v>0</v>
      </c>
      <c r="AB16" s="104">
        <f>+O19</f>
        <v>0</v>
      </c>
      <c r="AC16" s="104">
        <f t="shared" si="2"/>
        <v>0</v>
      </c>
      <c r="AD16" s="110">
        <f t="shared" si="19"/>
        <v>0</v>
      </c>
      <c r="AE16" s="695">
        <f t="shared" si="8"/>
        <v>0</v>
      </c>
      <c r="AF16" s="104">
        <f t="shared" si="9"/>
        <v>0</v>
      </c>
      <c r="AG16" s="258">
        <f t="shared" si="10"/>
        <v>0</v>
      </c>
      <c r="AH16" s="724">
        <f t="shared" si="11"/>
        <v>0</v>
      </c>
      <c r="AI16" s="700">
        <f t="shared" si="12"/>
        <v>0</v>
      </c>
      <c r="AJ16" s="700">
        <f t="shared" si="13"/>
        <v>0</v>
      </c>
      <c r="AK16" s="701" t="str">
        <f t="shared" si="14"/>
        <v/>
      </c>
      <c r="AL16" s="670" t="str">
        <f>IF(R16="","",SMALL(AK$6:AK$19,ROWS(AN$6:AN16)))</f>
        <v/>
      </c>
      <c r="AM16" s="790"/>
      <c r="AN16" s="662" t="str">
        <f t="shared" si="3"/>
        <v/>
      </c>
      <c r="AO16" s="357" t="str">
        <f t="shared" si="4"/>
        <v/>
      </c>
      <c r="AP16" s="705" t="str">
        <f t="shared" si="15"/>
        <v/>
      </c>
      <c r="AQ16" s="706" t="str">
        <f>IF(AL16="","",IF(AND(AN15=AN16,AO15=AO16,AP15=AP16),AQ15,$AQ$6+10))</f>
        <v/>
      </c>
      <c r="AR16" s="674" t="str">
        <f t="shared" si="5"/>
        <v/>
      </c>
      <c r="AT16" s="126"/>
      <c r="AU16" s="211"/>
      <c r="AV16" s="5"/>
      <c r="AY16" s="126"/>
    </row>
    <row r="17" spans="1:51" ht="21" thickBot="1">
      <c r="A17" s="177">
        <v>12</v>
      </c>
      <c r="B17" s="812"/>
      <c r="C17" s="207"/>
      <c r="D17" s="189"/>
      <c r="E17" s="211"/>
      <c r="F17" s="802">
        <v>12</v>
      </c>
      <c r="G17" s="829"/>
      <c r="H17" s="183" t="str">
        <f t="shared" si="0"/>
        <v/>
      </c>
      <c r="I17" s="216"/>
      <c r="J17" s="824"/>
      <c r="K17" s="184" t="str">
        <f>+H18</f>
        <v/>
      </c>
      <c r="L17" s="220"/>
      <c r="M17" s="824"/>
      <c r="N17" s="102" t="str">
        <f>+H17</f>
        <v/>
      </c>
      <c r="O17" s="217"/>
      <c r="P17" s="214"/>
      <c r="Q17" s="218">
        <v>12</v>
      </c>
      <c r="R17" s="694" t="str">
        <f t="shared" si="16"/>
        <v/>
      </c>
      <c r="S17" s="103">
        <f t="shared" si="6"/>
        <v>0</v>
      </c>
      <c r="T17" s="104">
        <f>+I16</f>
        <v>0</v>
      </c>
      <c r="U17" s="104">
        <f t="shared" si="7"/>
        <v>0</v>
      </c>
      <c r="V17" s="110">
        <f t="shared" si="17"/>
        <v>0</v>
      </c>
      <c r="W17" s="103">
        <f>+L18</f>
        <v>0</v>
      </c>
      <c r="X17" s="104">
        <f>+L19</f>
        <v>0</v>
      </c>
      <c r="Y17" s="104">
        <f t="shared" si="1"/>
        <v>0</v>
      </c>
      <c r="Z17" s="110">
        <f t="shared" si="18"/>
        <v>0</v>
      </c>
      <c r="AA17" s="103">
        <f>+O17</f>
        <v>0</v>
      </c>
      <c r="AB17" s="104">
        <f>+O16</f>
        <v>0</v>
      </c>
      <c r="AC17" s="104">
        <f t="shared" si="2"/>
        <v>0</v>
      </c>
      <c r="AD17" s="110">
        <f t="shared" si="19"/>
        <v>0</v>
      </c>
      <c r="AE17" s="695">
        <f t="shared" si="8"/>
        <v>0</v>
      </c>
      <c r="AF17" s="104">
        <f t="shared" si="9"/>
        <v>0</v>
      </c>
      <c r="AG17" s="258">
        <f t="shared" si="10"/>
        <v>0</v>
      </c>
      <c r="AH17" s="724">
        <f t="shared" si="11"/>
        <v>0</v>
      </c>
      <c r="AI17" s="700">
        <f t="shared" si="12"/>
        <v>0</v>
      </c>
      <c r="AJ17" s="700">
        <f t="shared" si="13"/>
        <v>0</v>
      </c>
      <c r="AK17" s="701" t="str">
        <f t="shared" si="14"/>
        <v/>
      </c>
      <c r="AL17" s="670" t="str">
        <f>IF(R17="","",SMALL(AK$6:AK$19,ROWS(AN$6:AN17)))</f>
        <v/>
      </c>
      <c r="AM17" s="790"/>
      <c r="AN17" s="662" t="str">
        <f t="shared" si="3"/>
        <v/>
      </c>
      <c r="AO17" s="357" t="str">
        <f t="shared" si="4"/>
        <v/>
      </c>
      <c r="AP17" s="705" t="str">
        <f t="shared" si="15"/>
        <v/>
      </c>
      <c r="AQ17" s="706" t="str">
        <f>IF(AL17="","",IF(AND(AN16=AN17,AO16=AO17,AP16=AP17),AQ16,$AQ$6+11))</f>
        <v/>
      </c>
      <c r="AR17" s="674" t="str">
        <f t="shared" si="5"/>
        <v/>
      </c>
      <c r="AU17" s="211"/>
      <c r="AV17" s="5"/>
      <c r="AY17" s="126"/>
    </row>
    <row r="18" spans="1:51" ht="20.25">
      <c r="A18" s="177">
        <v>13</v>
      </c>
      <c r="B18" s="641"/>
      <c r="C18" s="208"/>
      <c r="D18" s="189"/>
      <c r="E18" s="211"/>
      <c r="F18" s="804">
        <v>13</v>
      </c>
      <c r="G18" s="828">
        <v>7</v>
      </c>
      <c r="H18" s="182" t="str">
        <f t="shared" si="0"/>
        <v/>
      </c>
      <c r="I18" s="212"/>
      <c r="J18" s="823">
        <v>1</v>
      </c>
      <c r="K18" s="185" t="str">
        <f>+H17</f>
        <v/>
      </c>
      <c r="L18" s="219"/>
      <c r="M18" s="823">
        <v>8</v>
      </c>
      <c r="N18" s="96" t="str">
        <f>+H16</f>
        <v/>
      </c>
      <c r="O18" s="213"/>
      <c r="P18" s="214"/>
      <c r="Q18" s="218">
        <v>13</v>
      </c>
      <c r="R18" s="694" t="str">
        <f t="shared" si="16"/>
        <v/>
      </c>
      <c r="S18" s="103">
        <f t="shared" si="6"/>
        <v>0</v>
      </c>
      <c r="T18" s="104">
        <f>+I19</f>
        <v>0</v>
      </c>
      <c r="U18" s="104">
        <f t="shared" si="7"/>
        <v>0</v>
      </c>
      <c r="V18" s="105">
        <f t="shared" si="17"/>
        <v>0</v>
      </c>
      <c r="W18" s="103">
        <f>+L17</f>
        <v>0</v>
      </c>
      <c r="X18" s="104">
        <f>+L16</f>
        <v>0</v>
      </c>
      <c r="Y18" s="104">
        <f t="shared" si="1"/>
        <v>0</v>
      </c>
      <c r="Z18" s="105">
        <f t="shared" si="18"/>
        <v>0</v>
      </c>
      <c r="AA18" s="103">
        <f>+O16</f>
        <v>0</v>
      </c>
      <c r="AB18" s="104">
        <f>+O17</f>
        <v>0</v>
      </c>
      <c r="AC18" s="104">
        <f t="shared" si="2"/>
        <v>0</v>
      </c>
      <c r="AD18" s="105">
        <f t="shared" si="19"/>
        <v>0</v>
      </c>
      <c r="AE18" s="695">
        <f t="shared" si="8"/>
        <v>0</v>
      </c>
      <c r="AF18" s="104">
        <f t="shared" si="9"/>
        <v>0</v>
      </c>
      <c r="AG18" s="258">
        <f t="shared" si="10"/>
        <v>0</v>
      </c>
      <c r="AH18" s="724">
        <f t="shared" si="11"/>
        <v>0</v>
      </c>
      <c r="AI18" s="700">
        <f t="shared" ref="AI18:AI19" si="20">IF(AG18="","",IF(AG18&gt;0,AG18,0))</f>
        <v>0</v>
      </c>
      <c r="AJ18" s="700">
        <f t="shared" ref="AJ18:AJ19" si="21">IF(AG18="","",IF(AG18&lt;0,AG18,0))</f>
        <v>0</v>
      </c>
      <c r="AK18" s="701" t="str">
        <f t="shared" si="14"/>
        <v/>
      </c>
      <c r="AL18" s="670" t="str">
        <f>IF(R18="","",SMALL(AK$6:AK$19,ROWS(AN$6:AN18)))</f>
        <v/>
      </c>
      <c r="AM18" s="790"/>
      <c r="AN18" s="662" t="str">
        <f t="shared" si="3"/>
        <v/>
      </c>
      <c r="AO18" s="357" t="str">
        <f t="shared" si="4"/>
        <v/>
      </c>
      <c r="AP18" s="705" t="str">
        <f t="shared" si="15"/>
        <v/>
      </c>
      <c r="AQ18" s="706" t="str">
        <f>IF(AL18="","",IF(AND(AN17=AN18,AO17=AO18,AP17=AP18),AQ17,$AQ$6+12))</f>
        <v/>
      </c>
      <c r="AR18" s="674" t="str">
        <f t="shared" si="5"/>
        <v/>
      </c>
      <c r="AU18" s="211"/>
      <c r="AV18" s="5"/>
      <c r="AY18" s="126"/>
    </row>
    <row r="19" spans="1:51" ht="21" thickBot="1">
      <c r="A19" s="179">
        <v>14</v>
      </c>
      <c r="B19" s="753"/>
      <c r="C19" s="209"/>
      <c r="D19" s="190"/>
      <c r="E19" s="211"/>
      <c r="F19" s="802">
        <v>14</v>
      </c>
      <c r="G19" s="829"/>
      <c r="H19" s="183" t="str">
        <f t="shared" si="0"/>
        <v/>
      </c>
      <c r="I19" s="216"/>
      <c r="J19" s="824"/>
      <c r="K19" s="186" t="str">
        <f>+H19</f>
        <v/>
      </c>
      <c r="L19" s="220"/>
      <c r="M19" s="824"/>
      <c r="N19" s="102" t="str">
        <f>+H19</f>
        <v/>
      </c>
      <c r="O19" s="217"/>
      <c r="P19" s="214"/>
      <c r="Q19" s="28">
        <v>14</v>
      </c>
      <c r="R19" s="482" t="str">
        <f t="shared" si="16"/>
        <v/>
      </c>
      <c r="S19" s="115">
        <f t="shared" si="6"/>
        <v>0</v>
      </c>
      <c r="T19" s="116">
        <f>+I18</f>
        <v>0</v>
      </c>
      <c r="U19" s="116">
        <f t="shared" si="7"/>
        <v>0</v>
      </c>
      <c r="V19" s="195">
        <f t="shared" si="17"/>
        <v>0</v>
      </c>
      <c r="W19" s="115">
        <f>+L19</f>
        <v>0</v>
      </c>
      <c r="X19" s="116">
        <f>+L18</f>
        <v>0</v>
      </c>
      <c r="Y19" s="116">
        <f t="shared" si="1"/>
        <v>0</v>
      </c>
      <c r="Z19" s="195">
        <f t="shared" si="18"/>
        <v>0</v>
      </c>
      <c r="AA19" s="115">
        <f>+O19</f>
        <v>0</v>
      </c>
      <c r="AB19" s="116">
        <f>+O18</f>
        <v>0</v>
      </c>
      <c r="AC19" s="116">
        <f t="shared" si="2"/>
        <v>0</v>
      </c>
      <c r="AD19" s="195">
        <f t="shared" si="19"/>
        <v>0</v>
      </c>
      <c r="AE19" s="696">
        <f t="shared" si="8"/>
        <v>0</v>
      </c>
      <c r="AF19" s="116">
        <f t="shared" si="9"/>
        <v>0</v>
      </c>
      <c r="AG19" s="233">
        <f t="shared" si="10"/>
        <v>0</v>
      </c>
      <c r="AH19" s="725">
        <f t="shared" si="11"/>
        <v>0</v>
      </c>
      <c r="AI19" s="700">
        <f t="shared" si="20"/>
        <v>0</v>
      </c>
      <c r="AJ19" s="700">
        <f t="shared" si="21"/>
        <v>0</v>
      </c>
      <c r="AK19" s="701" t="str">
        <f t="shared" si="14"/>
        <v/>
      </c>
      <c r="AL19" s="671" t="str">
        <f>IF(R19="","",SMALL(AK$6:AK$19,ROWS(AN$6:AN19)))</f>
        <v/>
      </c>
      <c r="AM19" s="791"/>
      <c r="AN19" s="663" t="str">
        <f t="shared" si="3"/>
        <v/>
      </c>
      <c r="AO19" s="707" t="str">
        <f t="shared" si="4"/>
        <v/>
      </c>
      <c r="AP19" s="708" t="str">
        <f t="shared" si="15"/>
        <v/>
      </c>
      <c r="AQ19" s="711" t="str">
        <f>IF(AL19="","",IF(AND(AN18=AN19,AO18=AO19,AP18=AP19),AQ18,$AQ$6+13))</f>
        <v/>
      </c>
      <c r="AR19" s="712" t="str">
        <f t="shared" si="5"/>
        <v/>
      </c>
      <c r="AU19" s="211"/>
      <c r="AV19" s="5"/>
      <c r="AY19" s="126"/>
    </row>
    <row r="20" spans="1:51" ht="16.5" thickBot="1">
      <c r="E20" s="211"/>
      <c r="F20" s="799"/>
      <c r="I20" s="121">
        <f>SUM(I6:I19)</f>
        <v>0</v>
      </c>
      <c r="J20" s="191"/>
      <c r="K20" s="192"/>
      <c r="L20" s="121">
        <f>SUM(L6:L19)</f>
        <v>0</v>
      </c>
      <c r="M20" s="191"/>
      <c r="N20" s="192"/>
      <c r="O20" s="121">
        <f>SUM(O6:O19)</f>
        <v>0</v>
      </c>
      <c r="P20" s="214"/>
      <c r="R20" s="700" t="s">
        <v>12</v>
      </c>
      <c r="S20" s="718">
        <f t="shared" ref="S20:X20" si="22">SUM(S6:S19)</f>
        <v>0</v>
      </c>
      <c r="T20" s="718">
        <f t="shared" si="22"/>
        <v>0</v>
      </c>
      <c r="U20" s="698">
        <f t="shared" si="22"/>
        <v>0</v>
      </c>
      <c r="V20" s="697">
        <f t="shared" si="22"/>
        <v>0</v>
      </c>
      <c r="W20" s="718">
        <f t="shared" si="22"/>
        <v>0</v>
      </c>
      <c r="X20" s="718">
        <f t="shared" si="22"/>
        <v>0</v>
      </c>
      <c r="Y20" s="698">
        <f t="shared" ref="Y20:AH20" si="23">SUM(Y6:Y19)</f>
        <v>0</v>
      </c>
      <c r="Z20" s="697">
        <f t="shared" si="23"/>
        <v>0</v>
      </c>
      <c r="AA20" s="718">
        <f t="shared" si="23"/>
        <v>0</v>
      </c>
      <c r="AB20" s="718">
        <f t="shared" si="23"/>
        <v>0</v>
      </c>
      <c r="AC20" s="698">
        <f t="shared" si="23"/>
        <v>0</v>
      </c>
      <c r="AD20" s="697">
        <f t="shared" si="23"/>
        <v>0</v>
      </c>
      <c r="AE20" s="699">
        <f t="shared" si="23"/>
        <v>0</v>
      </c>
      <c r="AF20" s="699">
        <f t="shared" si="23"/>
        <v>0</v>
      </c>
      <c r="AG20" s="698">
        <f t="shared" si="23"/>
        <v>0</v>
      </c>
      <c r="AH20" s="697">
        <f t="shared" si="23"/>
        <v>0</v>
      </c>
      <c r="AI20" s="719"/>
      <c r="AJ20" s="719"/>
      <c r="AK20" s="719"/>
      <c r="AL20" s="719"/>
      <c r="AM20" s="719"/>
      <c r="AN20" s="719"/>
      <c r="AO20" s="700">
        <f>SUM(AO6:AO19)</f>
        <v>0</v>
      </c>
      <c r="AP20" s="719"/>
      <c r="AQ20" s="719"/>
      <c r="AR20" s="719"/>
      <c r="AU20" s="211"/>
      <c r="AV20" s="5"/>
      <c r="AY20" s="126"/>
    </row>
    <row r="21" spans="1:51" ht="15.75">
      <c r="P21" s="214"/>
      <c r="R21" s="95"/>
      <c r="S21" s="95"/>
      <c r="T21" s="94"/>
      <c r="U21" s="94">
        <v>0</v>
      </c>
      <c r="V21" s="94">
        <v>28</v>
      </c>
      <c r="W21" s="94"/>
      <c r="X21" s="94"/>
      <c r="Y21" s="94">
        <v>0</v>
      </c>
      <c r="Z21" s="94">
        <v>28</v>
      </c>
      <c r="AA21" s="94"/>
      <c r="AB21" s="94"/>
      <c r="AC21" s="94">
        <v>0</v>
      </c>
      <c r="AD21" s="94">
        <v>28</v>
      </c>
      <c r="AE21" s="94"/>
      <c r="AF21" s="94"/>
      <c r="AG21" s="94" t="str">
        <f>IF(AG20=0,"OK","ERREUR")</f>
        <v>OK</v>
      </c>
      <c r="AH21" s="94">
        <v>84</v>
      </c>
      <c r="AI21" s="95"/>
      <c r="AJ21" s="95"/>
      <c r="AK21" s="95"/>
      <c r="AL21" s="95"/>
      <c r="AM21" s="95"/>
      <c r="AN21" s="95"/>
      <c r="AO21" s="94" t="str">
        <f>IF(AO20=0,"OK","ERREUR")</f>
        <v>OK</v>
      </c>
      <c r="AP21" s="95"/>
      <c r="AQ21" s="95"/>
      <c r="AR21" s="95"/>
      <c r="AU21" s="211"/>
      <c r="AV21" s="5"/>
      <c r="AY21" s="126"/>
    </row>
    <row r="22" spans="1:51" ht="16.5" thickBot="1">
      <c r="A22" s="211"/>
      <c r="B22" s="125"/>
      <c r="C22" s="211"/>
      <c r="D22" s="126"/>
      <c r="H22" s="126"/>
      <c r="J22" s="167"/>
      <c r="L22" s="126"/>
      <c r="M22" s="127"/>
      <c r="O22" s="126"/>
      <c r="P22" s="166"/>
      <c r="AQ22" s="168"/>
      <c r="AU22" s="211"/>
      <c r="AV22" s="5"/>
      <c r="AY22" s="126"/>
    </row>
    <row r="23" spans="1:51" ht="16.5" thickBot="1">
      <c r="A23" s="211"/>
      <c r="B23" s="479" t="s">
        <v>290</v>
      </c>
      <c r="C23" s="211"/>
      <c r="D23" s="126"/>
      <c r="H23" s="126"/>
      <c r="I23" s="169"/>
      <c r="J23" s="169"/>
      <c r="K23" s="169"/>
      <c r="L23" s="170"/>
      <c r="M23" s="171"/>
      <c r="N23" s="169"/>
      <c r="O23" s="5"/>
      <c r="P23" s="166"/>
    </row>
    <row r="24" spans="1:51" ht="16.5" thickBot="1">
      <c r="A24" s="211"/>
      <c r="B24" s="480" t="s">
        <v>291</v>
      </c>
      <c r="C24" s="211"/>
      <c r="D24" s="126"/>
      <c r="H24" s="181" t="s">
        <v>154</v>
      </c>
      <c r="I24" s="169"/>
      <c r="J24" s="169"/>
      <c r="K24" s="827" t="s">
        <v>133</v>
      </c>
      <c r="L24" s="827"/>
      <c r="M24" s="171"/>
      <c r="N24" s="169"/>
      <c r="O24" s="5"/>
      <c r="P24" s="166"/>
    </row>
    <row r="25" spans="1:51" ht="15.75">
      <c r="A25" s="211"/>
      <c r="B25" s="125"/>
      <c r="C25" s="211"/>
      <c r="D25" s="126"/>
      <c r="H25" s="126"/>
      <c r="J25" s="167"/>
      <c r="L25" s="126"/>
      <c r="M25" s="127"/>
      <c r="O25" s="126"/>
      <c r="P25" s="166"/>
      <c r="AD25" s="211"/>
      <c r="AQ25" s="168"/>
    </row>
    <row r="26" spans="1:51" ht="15.75">
      <c r="A26" s="211"/>
      <c r="B26" s="125"/>
      <c r="C26" s="211"/>
      <c r="D26" s="126"/>
      <c r="H26" s="126"/>
      <c r="J26" s="167"/>
      <c r="L26" s="126"/>
      <c r="M26" s="127"/>
      <c r="O26" s="126"/>
      <c r="P26" s="166"/>
      <c r="AQ26" s="168"/>
      <c r="AT26" s="126"/>
      <c r="AU26" s="211"/>
      <c r="AV26" s="5"/>
      <c r="AY26" s="126"/>
    </row>
    <row r="27" spans="1:51" ht="15.75">
      <c r="A27" s="211"/>
      <c r="B27" s="125"/>
      <c r="C27" s="211"/>
      <c r="D27" s="126"/>
      <c r="H27" s="126"/>
      <c r="J27" s="167"/>
      <c r="L27" s="126"/>
      <c r="M27" s="127"/>
      <c r="O27" s="126"/>
      <c r="P27" s="166"/>
      <c r="AQ27" s="168"/>
      <c r="AT27" s="126"/>
      <c r="AU27" s="211"/>
      <c r="AV27" s="5"/>
      <c r="AY27" s="126"/>
    </row>
    <row r="28" spans="1:51" ht="15.75">
      <c r="AA28" s="126"/>
      <c r="AB28" s="126"/>
      <c r="AD28" s="168"/>
      <c r="AT28" s="126"/>
      <c r="AU28" s="211"/>
      <c r="AV28" s="5"/>
      <c r="AY28" s="126"/>
    </row>
    <row r="29" spans="1:51" customFormat="1"/>
    <row r="30" spans="1:51" customFormat="1"/>
    <row r="31" spans="1:51" customFormat="1"/>
    <row r="32" spans="1:51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spans="1:52" customFormat="1"/>
    <row r="50" spans="1:52" customFormat="1"/>
    <row r="51" spans="1:52" customFormat="1"/>
    <row r="52" spans="1:52" customFormat="1"/>
    <row r="53" spans="1:52" customFormat="1"/>
    <row r="54" spans="1:52" customFormat="1"/>
    <row r="55" spans="1:52" customFormat="1"/>
    <row r="56" spans="1:52" customFormat="1"/>
    <row r="57" spans="1:52" customFormat="1"/>
    <row r="58" spans="1:52" customFormat="1"/>
    <row r="59" spans="1:52" customFormat="1"/>
    <row r="60" spans="1:52" customFormat="1"/>
    <row r="61" spans="1:52" customFormat="1"/>
    <row r="62" spans="1:52" customFormat="1"/>
    <row r="63" spans="1:52" ht="18.75">
      <c r="A63" s="211"/>
      <c r="B63" s="125"/>
      <c r="C63" s="211"/>
      <c r="D63" s="126"/>
      <c r="E63" s="211"/>
      <c r="F63" s="799"/>
      <c r="G63" s="211"/>
      <c r="H63" s="126"/>
      <c r="I63" s="126"/>
      <c r="J63" s="127"/>
      <c r="K63" s="211"/>
      <c r="L63" s="126"/>
      <c r="M63" s="127"/>
      <c r="N63" s="211"/>
      <c r="O63" s="128"/>
      <c r="P63" s="129"/>
      <c r="Q63" s="130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47"/>
      <c r="AK63" s="247"/>
      <c r="AL63" s="247"/>
      <c r="AM63" s="735"/>
      <c r="AN63" s="247"/>
      <c r="AO63" s="247"/>
      <c r="AP63" s="211"/>
      <c r="AQ63" s="131"/>
      <c r="AR63" s="211"/>
      <c r="AT63" s="126"/>
      <c r="AU63" s="211"/>
      <c r="AV63" s="211"/>
      <c r="AW63" s="211"/>
      <c r="AX63" s="211"/>
      <c r="AY63" s="211"/>
      <c r="AZ63" s="211"/>
    </row>
    <row r="64" spans="1:52" ht="15.75">
      <c r="AT64" s="126"/>
      <c r="AU64" s="211"/>
      <c r="AV64" s="5"/>
      <c r="AW64" s="211"/>
      <c r="AX64" s="211"/>
      <c r="AY64" s="126"/>
      <c r="AZ64" s="211"/>
    </row>
  </sheetData>
  <sheetProtection password="CFC3" sheet="1" objects="1" scenarios="1" formatCells="0" formatColumns="0" formatRows="0" insertColumns="0" insertRows="0" insertHyperlinks="0" deleteColumns="0" deleteRows="0" sort="0"/>
  <mergeCells count="27">
    <mergeCell ref="AX11:AX12"/>
    <mergeCell ref="AT8:AT9"/>
    <mergeCell ref="AT14:AT15"/>
    <mergeCell ref="AQ4:AR4"/>
    <mergeCell ref="K24:L24"/>
    <mergeCell ref="M18:M19"/>
    <mergeCell ref="M12:M13"/>
    <mergeCell ref="M14:M15"/>
    <mergeCell ref="M16:M17"/>
    <mergeCell ref="H3:I3"/>
    <mergeCell ref="Q2:S2"/>
    <mergeCell ref="G6:G7"/>
    <mergeCell ref="G8:G9"/>
    <mergeCell ref="G10:G11"/>
    <mergeCell ref="M6:M7"/>
    <mergeCell ref="M8:M9"/>
    <mergeCell ref="M10:M11"/>
    <mergeCell ref="J6:J7"/>
    <mergeCell ref="J8:J9"/>
    <mergeCell ref="J10:J11"/>
    <mergeCell ref="G12:G13"/>
    <mergeCell ref="G16:G17"/>
    <mergeCell ref="G18:G19"/>
    <mergeCell ref="J16:J17"/>
    <mergeCell ref="J18:J19"/>
    <mergeCell ref="J12:J13"/>
    <mergeCell ref="J14:J15"/>
  </mergeCells>
  <conditionalFormatting sqref="AQ6:AQ19">
    <cfRule type="duplicateValues" dxfId="41" priority="15"/>
  </conditionalFormatting>
  <conditionalFormatting sqref="AG21 AO21">
    <cfRule type="containsText" dxfId="40" priority="11" operator="containsText" text="ERREUR">
      <formula>NOT(ISERROR(SEARCH("ERREUR",AG21)))</formula>
    </cfRule>
    <cfRule type="containsText" dxfId="39" priority="12" operator="containsText" text="OK">
      <formula>NOT(ISERROR(SEARCH("OK",AG21)))</formula>
    </cfRule>
  </conditionalFormatting>
  <conditionalFormatting sqref="AQ7:AQ19">
    <cfRule type="duplicateValues" dxfId="38" priority="8"/>
  </conditionalFormatting>
  <conditionalFormatting sqref="AQ7">
    <cfRule type="duplicateValues" dxfId="37" priority="3"/>
  </conditionalFormatting>
  <hyperlinks>
    <hyperlink ref="A2" location="'Tirage Renc.'!A1" display="'Tirage Renc.'!A1"/>
  </hyperlinks>
  <pageMargins left="0.17" right="0.19" top="0.31" bottom="0.39" header="0.19" footer="0.31496062992125984"/>
  <pageSetup paperSize="9" orientation="landscape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43CEFF"/>
  </sheetPr>
  <dimension ref="A1:G11"/>
  <sheetViews>
    <sheetView zoomScale="80" zoomScaleNormal="80" workbookViewId="0">
      <selection activeCell="I11" sqref="I11"/>
    </sheetView>
  </sheetViews>
  <sheetFormatPr baseColWidth="10" defaultRowHeight="15"/>
  <cols>
    <col min="1" max="1" width="18.140625" customWidth="1"/>
    <col min="2" max="2" width="15.42578125" customWidth="1"/>
    <col min="3" max="3" width="24.85546875" customWidth="1"/>
    <col min="4" max="4" width="15.42578125" customWidth="1"/>
    <col min="5" max="5" width="27" customWidth="1"/>
    <col min="6" max="6" width="15.85546875" customWidth="1"/>
    <col min="7" max="7" width="25.7109375" customWidth="1"/>
  </cols>
  <sheetData>
    <row r="1" spans="1:7" ht="45.75">
      <c r="A1" s="289"/>
      <c r="B1" s="289"/>
      <c r="C1" s="289"/>
      <c r="D1" s="402" t="s">
        <v>174</v>
      </c>
      <c r="E1" s="289"/>
      <c r="F1" s="289"/>
      <c r="G1" s="289"/>
    </row>
    <row r="2" spans="1:7" ht="46.5" thickBot="1">
      <c r="A2" s="289"/>
      <c r="B2" s="289"/>
      <c r="C2" s="289"/>
      <c r="D2" s="289"/>
      <c r="E2" s="289"/>
      <c r="F2" s="289"/>
      <c r="G2" s="289"/>
    </row>
    <row r="3" spans="1:7" ht="46.5" thickBot="1">
      <c r="A3" s="267" t="s">
        <v>96</v>
      </c>
      <c r="B3" s="292" t="s">
        <v>95</v>
      </c>
      <c r="C3" s="293" t="s">
        <v>97</v>
      </c>
      <c r="D3" s="292" t="s">
        <v>95</v>
      </c>
      <c r="E3" s="294" t="s">
        <v>98</v>
      </c>
      <c r="F3" s="295" t="s">
        <v>95</v>
      </c>
      <c r="G3" s="296" t="s">
        <v>99</v>
      </c>
    </row>
    <row r="4" spans="1:7" ht="45.75">
      <c r="A4" s="268"/>
      <c r="B4" s="297">
        <v>1</v>
      </c>
      <c r="C4" s="271" t="s">
        <v>175</v>
      </c>
      <c r="D4" s="297">
        <v>8</v>
      </c>
      <c r="E4" s="272" t="s">
        <v>191</v>
      </c>
      <c r="F4" s="307">
        <v>5</v>
      </c>
      <c r="G4" s="272" t="s">
        <v>196</v>
      </c>
    </row>
    <row r="5" spans="1:7" ht="45.75">
      <c r="A5" s="303"/>
      <c r="B5" s="299">
        <v>2</v>
      </c>
      <c r="C5" s="275" t="s">
        <v>176</v>
      </c>
      <c r="D5" s="299">
        <v>7</v>
      </c>
      <c r="E5" s="276" t="s">
        <v>192</v>
      </c>
      <c r="F5" s="300">
        <v>6</v>
      </c>
      <c r="G5" s="276" t="s">
        <v>197</v>
      </c>
    </row>
    <row r="6" spans="1:7" ht="45.75">
      <c r="A6" s="605" t="s">
        <v>103</v>
      </c>
      <c r="B6" s="299">
        <v>3</v>
      </c>
      <c r="C6" s="277" t="s">
        <v>177</v>
      </c>
      <c r="D6" s="299">
        <v>6</v>
      </c>
      <c r="E6" s="278" t="s">
        <v>193</v>
      </c>
      <c r="F6" s="307">
        <v>1</v>
      </c>
      <c r="G6" s="278" t="s">
        <v>198</v>
      </c>
    </row>
    <row r="7" spans="1:7" ht="45.75">
      <c r="A7" s="605" t="s">
        <v>100</v>
      </c>
      <c r="B7" s="299">
        <v>4</v>
      </c>
      <c r="C7" s="436" t="s">
        <v>178</v>
      </c>
      <c r="D7" s="299">
        <v>5</v>
      </c>
      <c r="E7" s="438" t="s">
        <v>194</v>
      </c>
      <c r="F7" s="300">
        <v>2</v>
      </c>
      <c r="G7" s="308" t="s">
        <v>199</v>
      </c>
    </row>
    <row r="8" spans="1:7" ht="45.75">
      <c r="A8" s="304"/>
      <c r="B8" s="299">
        <v>5</v>
      </c>
      <c r="C8" s="278" t="s">
        <v>179</v>
      </c>
      <c r="D8" s="299">
        <v>4</v>
      </c>
      <c r="E8" s="277" t="s">
        <v>200</v>
      </c>
      <c r="F8" s="300">
        <v>7</v>
      </c>
      <c r="G8" s="278" t="s">
        <v>224</v>
      </c>
    </row>
    <row r="9" spans="1:7" ht="45.75">
      <c r="A9" s="304"/>
      <c r="B9" s="299">
        <v>6</v>
      </c>
      <c r="C9" s="278" t="s">
        <v>180</v>
      </c>
      <c r="D9" s="274">
        <v>3</v>
      </c>
      <c r="E9" s="278" t="s">
        <v>201</v>
      </c>
      <c r="F9" s="300">
        <v>8</v>
      </c>
      <c r="G9" s="437" t="s">
        <v>232</v>
      </c>
    </row>
    <row r="10" spans="1:7" ht="45.75">
      <c r="A10" s="304"/>
      <c r="B10" s="299">
        <v>7</v>
      </c>
      <c r="C10" s="439" t="s">
        <v>181</v>
      </c>
      <c r="D10" s="274">
        <v>2</v>
      </c>
      <c r="E10" s="437" t="s">
        <v>231</v>
      </c>
      <c r="F10" s="300">
        <v>3</v>
      </c>
      <c r="G10" s="278" t="s">
        <v>233</v>
      </c>
    </row>
    <row r="11" spans="1:7" ht="46.5" thickBot="1">
      <c r="A11" s="305"/>
      <c r="B11" s="301">
        <v>8</v>
      </c>
      <c r="C11" s="306" t="s">
        <v>182</v>
      </c>
      <c r="D11" s="290">
        <v>1</v>
      </c>
      <c r="E11" s="291" t="s">
        <v>202</v>
      </c>
      <c r="F11" s="302">
        <v>4</v>
      </c>
      <c r="G11" s="291" t="s">
        <v>234</v>
      </c>
    </row>
  </sheetData>
  <pageMargins left="0.23" right="0.21" top="0.23" bottom="0.38" header="0.1" footer="0.22"/>
  <pageSetup paperSize="9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BB70"/>
  <sheetViews>
    <sheetView view="pageBreakPreview" zoomScale="70" zoomScaleNormal="70" zoomScaleSheetLayoutView="70" workbookViewId="0">
      <selection activeCell="H32" sqref="H32"/>
    </sheetView>
  </sheetViews>
  <sheetFormatPr baseColWidth="10" defaultRowHeight="18.75"/>
  <cols>
    <col min="1" max="1" width="6.28515625" style="211" customWidth="1"/>
    <col min="2" max="2" width="24.140625" style="125" customWidth="1"/>
    <col min="3" max="3" width="16.7109375" style="211" customWidth="1"/>
    <col min="4" max="4" width="8.42578125" style="126" customWidth="1"/>
    <col min="5" max="5" width="9.28515625" style="211" customWidth="1"/>
    <col min="6" max="6" width="8.42578125" style="799" customWidth="1"/>
    <col min="7" max="7" width="5.5703125" style="223" customWidth="1"/>
    <col min="8" max="8" width="20.85546875" style="126" customWidth="1"/>
    <col min="9" max="9" width="6.42578125" style="126" customWidth="1"/>
    <col min="10" max="10" width="5" style="127" customWidth="1"/>
    <col min="11" max="11" width="22.140625" style="211" customWidth="1"/>
    <col min="12" max="12" width="6" style="126" customWidth="1"/>
    <col min="13" max="13" width="5.28515625" style="127" customWidth="1"/>
    <col min="14" max="14" width="22.7109375" style="211" customWidth="1"/>
    <col min="15" max="15" width="7.7109375" style="128" customWidth="1"/>
    <col min="16" max="16" width="2.5703125" style="129" customWidth="1"/>
    <col min="17" max="17" width="5.7109375" style="130" customWidth="1"/>
    <col min="18" max="18" width="25.7109375" style="211" customWidth="1"/>
    <col min="19" max="20" width="4.7109375" style="211" customWidth="1"/>
    <col min="21" max="21" width="6.42578125" style="211" customWidth="1"/>
    <col min="22" max="22" width="5.7109375" style="211" customWidth="1"/>
    <col min="23" max="24" width="4.7109375" style="211" customWidth="1"/>
    <col min="25" max="25" width="6.28515625" style="211" customWidth="1"/>
    <col min="26" max="26" width="5.7109375" style="211" customWidth="1"/>
    <col min="27" max="27" width="4.5703125" style="211" customWidth="1"/>
    <col min="28" max="28" width="4.7109375" style="211" customWidth="1"/>
    <col min="29" max="29" width="6.28515625" style="211" customWidth="1"/>
    <col min="30" max="30" width="5.7109375" style="211" customWidth="1"/>
    <col min="31" max="32" width="6.5703125" style="211" customWidth="1"/>
    <col min="33" max="33" width="10.7109375" style="808" customWidth="1"/>
    <col min="34" max="34" width="12.28515625" style="638" customWidth="1"/>
    <col min="35" max="35" width="7.5703125" style="211" hidden="1" customWidth="1"/>
    <col min="36" max="36" width="10.140625" style="247" hidden="1" customWidth="1"/>
    <col min="37" max="37" width="13.28515625" style="247" hidden="1" customWidth="1"/>
    <col min="38" max="38" width="12.85546875" style="247" hidden="1" customWidth="1"/>
    <col min="39" max="39" width="7.85546875" style="735" customWidth="1"/>
    <col min="40" max="40" width="10.5703125" style="247" customWidth="1"/>
    <col min="41" max="41" width="9.140625" style="247" customWidth="1"/>
    <col min="42" max="42" width="7.85546875" style="211" customWidth="1"/>
    <col min="43" max="43" width="10.42578125" style="131" customWidth="1"/>
    <col min="44" max="44" width="26.42578125" style="211" customWidth="1"/>
    <col min="45" max="45" width="8.85546875" style="90" customWidth="1"/>
    <col min="46" max="46" width="5.7109375" style="126" customWidth="1"/>
    <col min="47" max="47" width="28.140625" style="211" customWidth="1"/>
    <col min="48" max="48" width="5.7109375" style="5" customWidth="1"/>
    <col min="49" max="49" width="8.42578125" style="211" customWidth="1"/>
    <col min="50" max="50" width="5.7109375" style="211" customWidth="1"/>
    <col min="51" max="51" width="29.42578125" style="126" customWidth="1"/>
    <col min="52" max="52" width="5.7109375" style="211" customWidth="1"/>
    <col min="53" max="16384" width="11.42578125" style="211"/>
  </cols>
  <sheetData>
    <row r="1" spans="1:54" ht="43.5" customHeight="1">
      <c r="O1" s="128" t="s">
        <v>0</v>
      </c>
    </row>
    <row r="2" spans="1:54" s="133" customFormat="1" ht="23.25" customHeight="1" thickBot="1">
      <c r="A2" s="254" t="s">
        <v>167</v>
      </c>
      <c r="B2" s="255"/>
      <c r="C2" s="211"/>
      <c r="D2" s="126"/>
      <c r="E2" s="211"/>
      <c r="F2" s="799"/>
      <c r="G2" s="223"/>
      <c r="H2" s="132"/>
      <c r="J2" s="127"/>
      <c r="M2" s="127"/>
      <c r="P2" s="134"/>
      <c r="Q2" s="817" t="s">
        <v>157</v>
      </c>
      <c r="R2" s="817"/>
      <c r="S2" s="817"/>
      <c r="U2" s="135" t="s">
        <v>131</v>
      </c>
      <c r="V2" s="135"/>
      <c r="W2" s="135"/>
      <c r="X2" s="135"/>
      <c r="Y2" s="135"/>
      <c r="Z2" s="135"/>
      <c r="AQ2" s="90"/>
      <c r="AR2" s="90"/>
      <c r="AS2" s="90"/>
      <c r="AT2" s="90"/>
      <c r="AU2" s="90"/>
      <c r="AV2" s="90"/>
      <c r="AW2" s="90"/>
      <c r="AX2" s="90"/>
      <c r="AY2" s="90"/>
      <c r="AZ2" s="90"/>
    </row>
    <row r="3" spans="1:54" ht="23.25" customHeight="1" thickBot="1">
      <c r="A3" s="90"/>
      <c r="B3" s="172" t="s">
        <v>142</v>
      </c>
      <c r="C3" s="173"/>
      <c r="E3" s="136"/>
      <c r="F3" s="136"/>
      <c r="G3" s="224"/>
      <c r="H3" s="820"/>
      <c r="I3" s="820"/>
      <c r="K3" s="137" t="s">
        <v>128</v>
      </c>
      <c r="L3" s="138" t="s">
        <v>130</v>
      </c>
      <c r="M3" s="139"/>
      <c r="N3" s="136"/>
      <c r="O3" s="133"/>
      <c r="P3" s="140"/>
      <c r="AI3"/>
      <c r="AJ3"/>
      <c r="AK3"/>
      <c r="AL3"/>
      <c r="AM3"/>
      <c r="AN3"/>
      <c r="AO3"/>
      <c r="AP3"/>
      <c r="AQ3"/>
      <c r="AR3"/>
      <c r="AT3" s="90"/>
      <c r="AU3" s="90"/>
      <c r="AV3" s="90"/>
      <c r="AW3" s="90"/>
      <c r="AX3" s="90"/>
      <c r="AY3" s="90"/>
      <c r="AZ3" s="90"/>
    </row>
    <row r="4" spans="1:54" s="136" customFormat="1" ht="23.1" customHeight="1" thickBot="1">
      <c r="A4" s="174"/>
      <c r="B4" s="180"/>
      <c r="C4" s="175"/>
      <c r="D4" s="133"/>
      <c r="G4" s="224"/>
      <c r="H4" s="126"/>
      <c r="I4" s="126"/>
      <c r="J4" s="127"/>
      <c r="K4" s="211"/>
      <c r="L4" s="126"/>
      <c r="M4" s="127"/>
      <c r="N4" s="211"/>
      <c r="O4" s="128"/>
      <c r="P4" s="129"/>
      <c r="Q4" s="141"/>
      <c r="R4" s="142"/>
      <c r="S4" s="143" t="s">
        <v>10</v>
      </c>
      <c r="T4" s="143"/>
      <c r="U4" s="144"/>
      <c r="V4" s="145"/>
      <c r="W4" s="146" t="s">
        <v>9</v>
      </c>
      <c r="X4" s="144"/>
      <c r="Y4" s="144"/>
      <c r="Z4" s="144"/>
      <c r="AA4" s="147" t="s">
        <v>11</v>
      </c>
      <c r="AB4" s="148"/>
      <c r="AC4" s="148"/>
      <c r="AD4" s="149"/>
      <c r="AE4" s="645" t="s">
        <v>320</v>
      </c>
      <c r="AF4" s="646"/>
      <c r="AG4" s="832" t="s">
        <v>321</v>
      </c>
      <c r="AH4" s="833"/>
      <c r="AI4" s="90"/>
      <c r="AJ4" s="90"/>
      <c r="AK4" s="90"/>
      <c r="AL4" s="90"/>
      <c r="AM4" s="90"/>
      <c r="AN4" s="90"/>
      <c r="AO4" s="90"/>
      <c r="AQ4" s="818" t="s">
        <v>147</v>
      </c>
      <c r="AR4" s="819"/>
      <c r="AS4" s="90"/>
      <c r="AU4" s="152" t="s">
        <v>13</v>
      </c>
      <c r="AV4" s="5"/>
      <c r="AY4" s="153" t="s">
        <v>14</v>
      </c>
    </row>
    <row r="5" spans="1:54" s="136" customFormat="1" ht="23.1" customHeight="1" thickBot="1">
      <c r="A5" s="174"/>
      <c r="B5" s="134" t="s">
        <v>2</v>
      </c>
      <c r="C5" s="133" t="s">
        <v>141</v>
      </c>
      <c r="D5" s="805" t="s">
        <v>153</v>
      </c>
      <c r="E5" s="211"/>
      <c r="F5" s="799"/>
      <c r="G5" s="93" t="s">
        <v>123</v>
      </c>
      <c r="H5" s="154" t="s">
        <v>122</v>
      </c>
      <c r="I5" s="155" t="s">
        <v>126</v>
      </c>
      <c r="J5" s="205" t="s">
        <v>123</v>
      </c>
      <c r="K5" s="154" t="s">
        <v>124</v>
      </c>
      <c r="L5" s="155" t="s">
        <v>126</v>
      </c>
      <c r="M5" s="205" t="s">
        <v>123</v>
      </c>
      <c r="N5" s="154" t="s">
        <v>125</v>
      </c>
      <c r="O5" s="155" t="s">
        <v>126</v>
      </c>
      <c r="P5" s="156"/>
      <c r="Q5" s="28"/>
      <c r="R5" s="157" t="s">
        <v>2</v>
      </c>
      <c r="S5" s="144" t="s">
        <v>6</v>
      </c>
      <c r="T5" s="158" t="s">
        <v>7</v>
      </c>
      <c r="U5" s="158" t="s">
        <v>4</v>
      </c>
      <c r="V5" s="159" t="s">
        <v>5</v>
      </c>
      <c r="W5" s="160" t="s">
        <v>6</v>
      </c>
      <c r="X5" s="158" t="s">
        <v>7</v>
      </c>
      <c r="Y5" s="158" t="s">
        <v>4</v>
      </c>
      <c r="Z5" s="159" t="s">
        <v>5</v>
      </c>
      <c r="AA5" s="144" t="s">
        <v>6</v>
      </c>
      <c r="AB5" s="158" t="s">
        <v>7</v>
      </c>
      <c r="AC5" s="158" t="s">
        <v>4</v>
      </c>
      <c r="AD5" s="158" t="s">
        <v>5</v>
      </c>
      <c r="AE5" s="161" t="s">
        <v>6</v>
      </c>
      <c r="AF5" s="162" t="s">
        <v>7</v>
      </c>
      <c r="AG5" s="164" t="s">
        <v>4</v>
      </c>
      <c r="AH5" s="164" t="s">
        <v>3</v>
      </c>
      <c r="AI5" s="126" t="s">
        <v>163</v>
      </c>
      <c r="AJ5" s="126" t="s">
        <v>164</v>
      </c>
      <c r="AK5" s="136" t="s">
        <v>161</v>
      </c>
      <c r="AL5" s="782" t="s">
        <v>162</v>
      </c>
      <c r="AM5" s="784"/>
      <c r="AN5" s="783" t="s">
        <v>3</v>
      </c>
      <c r="AO5" s="664" t="s">
        <v>4</v>
      </c>
      <c r="AP5" s="665" t="s">
        <v>126</v>
      </c>
      <c r="AQ5" s="806" t="s">
        <v>1</v>
      </c>
      <c r="AR5" s="807" t="s">
        <v>2</v>
      </c>
      <c r="AS5" s="90"/>
      <c r="AT5" s="211"/>
      <c r="AU5" s="165" t="s">
        <v>152</v>
      </c>
      <c r="AV5" s="5"/>
      <c r="AW5" s="211"/>
      <c r="AX5" s="211"/>
      <c r="AY5" s="126"/>
      <c r="AZ5" s="211"/>
      <c r="BA5" s="211"/>
      <c r="BB5" s="211"/>
    </row>
    <row r="6" spans="1:54" ht="23.1" customHeight="1">
      <c r="A6" s="176">
        <v>1</v>
      </c>
      <c r="B6" s="639"/>
      <c r="C6" s="206"/>
      <c r="D6" s="188"/>
      <c r="F6" s="803">
        <v>1</v>
      </c>
      <c r="G6" s="828">
        <v>1</v>
      </c>
      <c r="H6" s="182" t="str">
        <f t="shared" ref="H6:H21" si="0">IF(ISNA(MATCH(F6,$D$6:$D$37,0)),"",INDEX($B$6:$B$37,MATCH(F6,$D$6:$D$37,0)))</f>
        <v/>
      </c>
      <c r="I6" s="212"/>
      <c r="J6" s="830">
        <v>8</v>
      </c>
      <c r="K6" s="185" t="str">
        <f>+H6</f>
        <v/>
      </c>
      <c r="L6" s="212"/>
      <c r="M6" s="830">
        <v>5</v>
      </c>
      <c r="N6" s="96" t="str">
        <f>+H6</f>
        <v/>
      </c>
      <c r="O6" s="213"/>
      <c r="P6" s="214"/>
      <c r="Q6" s="215">
        <v>1</v>
      </c>
      <c r="R6" s="722" t="str">
        <f>+H6</f>
        <v/>
      </c>
      <c r="S6" s="97">
        <f>+I6</f>
        <v>0</v>
      </c>
      <c r="T6" s="98">
        <f>+I7</f>
        <v>0</v>
      </c>
      <c r="U6" s="98">
        <f>SUM(S6-T6)</f>
        <v>0</v>
      </c>
      <c r="V6" s="99">
        <f>IF(S6+T6=0,0,IF(S6=T6,2,IF(S6&lt;T6,1,3)))</f>
        <v>0</v>
      </c>
      <c r="W6" s="687">
        <f>+L6</f>
        <v>0</v>
      </c>
      <c r="X6" s="686">
        <f>+L7</f>
        <v>0</v>
      </c>
      <c r="Y6" s="686">
        <f t="shared" ref="Y6:Y21" si="1">SUM(W6-X6)</f>
        <v>0</v>
      </c>
      <c r="Z6" s="99">
        <f>IF(W6+X6=0,0,IF(W6=X6,2,IF(W6&lt;X6,1,3)))</f>
        <v>0</v>
      </c>
      <c r="AA6" s="687">
        <f>+O6</f>
        <v>0</v>
      </c>
      <c r="AB6" s="686">
        <f>+O7</f>
        <v>0</v>
      </c>
      <c r="AC6" s="686">
        <f t="shared" ref="AC6:AC21" si="2">SUM(AA6-AB6)</f>
        <v>0</v>
      </c>
      <c r="AD6" s="99">
        <f>IF(AA6+AB6=0,0,IF(AA6=AB6,2,IF(AA6&lt;AB6,1,3)))</f>
        <v>0</v>
      </c>
      <c r="AE6" s="723">
        <f>SUM(S6+W6+AA6)</f>
        <v>0</v>
      </c>
      <c r="AF6" s="98">
        <f>SUM(T6+X6+AB6)</f>
        <v>0</v>
      </c>
      <c r="AG6" s="678">
        <f t="shared" ref="AG6:AG21" si="3">SUM(AE6-AF6)</f>
        <v>0</v>
      </c>
      <c r="AH6" s="678">
        <f t="shared" ref="AH6:AH21" si="4">SUM(V6+Z6+AD6)</f>
        <v>0</v>
      </c>
      <c r="AI6" s="700">
        <f t="shared" ref="AI6:AI21" si="5">IF(AG6="","",IF(AG6&gt;0,AG6,0))</f>
        <v>0</v>
      </c>
      <c r="AJ6" s="700">
        <f t="shared" ref="AJ6:AJ21" si="6">IF(AG6="","",IF(AG6&lt;0,AG6,0))</f>
        <v>0</v>
      </c>
      <c r="AK6" s="701" t="str">
        <f>IF(OR(R6="",AG6="",AH6=""),"",RANK(AH6,$AH$6:$AH$21)+SUM(-AG6/100)-(+AE6/1000)+COUNTIF(R$6:R$21,"&lt;="&amp;R6+1)/100000+ROW()/1000000)</f>
        <v/>
      </c>
      <c r="AL6" s="647" t="str">
        <f>IF(R6="","",SMALL(AK$6:AK$21,ROWS(AN$6:AN6)))</f>
        <v/>
      </c>
      <c r="AM6" s="762"/>
      <c r="AN6" s="778" t="str">
        <f t="shared" ref="AN6:AN21" si="7">IF(R6="","",INDEX($AH$6:$AH$21,MATCH(AL6,$AK$6:$AK$21,0)))</f>
        <v/>
      </c>
      <c r="AO6" s="702" t="str">
        <f t="shared" ref="AO6:AO21" si="8">IF(R6="","",INDEX($AG$6:$AG$21,MATCH(AL6,$AK$6:$AK$21,0)))</f>
        <v/>
      </c>
      <c r="AP6" s="703" t="str">
        <f t="shared" ref="AP6:AP21" si="9">IF(R6="","",INDEX($AE$6:$AE$31,MATCH(AL6,$AK$6:$AK$31,0)))</f>
        <v/>
      </c>
      <c r="AQ6" s="704" t="str">
        <f>IF(AL6="","",1)</f>
        <v/>
      </c>
      <c r="AR6" s="673" t="str">
        <f t="shared" ref="AR6:AR21" si="10">IF(OR(R6="",AH6=""),"",INDEX($R$6:$R$21,MATCH(AL6,$AK$6:$AK$21,0)))</f>
        <v/>
      </c>
      <c r="AT6" s="247"/>
      <c r="AU6" s="261"/>
      <c r="AW6" s="247"/>
      <c r="AX6" s="247"/>
      <c r="AZ6" s="247"/>
    </row>
    <row r="7" spans="1:54" ht="23.1" customHeight="1" thickBot="1">
      <c r="A7" s="177">
        <v>2</v>
      </c>
      <c r="B7" s="640"/>
      <c r="C7" s="207"/>
      <c r="D7" s="189"/>
      <c r="F7" s="802">
        <v>2</v>
      </c>
      <c r="G7" s="829"/>
      <c r="H7" s="183" t="str">
        <f t="shared" si="0"/>
        <v/>
      </c>
      <c r="I7" s="216"/>
      <c r="J7" s="831"/>
      <c r="K7" s="184" t="str">
        <f>+H8</f>
        <v/>
      </c>
      <c r="L7" s="216"/>
      <c r="M7" s="831"/>
      <c r="N7" s="102" t="str">
        <f>+H9</f>
        <v/>
      </c>
      <c r="O7" s="217"/>
      <c r="P7" s="214"/>
      <c r="Q7" s="218">
        <v>2</v>
      </c>
      <c r="R7" s="694" t="str">
        <f>+H7</f>
        <v/>
      </c>
      <c r="S7" s="103">
        <f t="shared" ref="S7:S21" si="11">+I7</f>
        <v>0</v>
      </c>
      <c r="T7" s="104">
        <f>+I6</f>
        <v>0</v>
      </c>
      <c r="U7" s="104">
        <f t="shared" ref="U7:U21" si="12">SUM(S7-T7)</f>
        <v>0</v>
      </c>
      <c r="V7" s="105">
        <f>IF(S7+T7=0,0,IF(S7=T7,2,IF(S7&lt;T7,1,3)))</f>
        <v>0</v>
      </c>
      <c r="W7" s="103">
        <f>+L8</f>
        <v>0</v>
      </c>
      <c r="X7" s="104">
        <f>+L9</f>
        <v>0</v>
      </c>
      <c r="Y7" s="104">
        <f t="shared" si="1"/>
        <v>0</v>
      </c>
      <c r="Z7" s="105">
        <f>IF(W7+X7=0,0,IF(W7=X7,2,IF(W7&lt;X7,1,3)))</f>
        <v>0</v>
      </c>
      <c r="AA7" s="103">
        <f>+O8</f>
        <v>0</v>
      </c>
      <c r="AB7" s="104">
        <f>+O9</f>
        <v>0</v>
      </c>
      <c r="AC7" s="104">
        <f t="shared" si="2"/>
        <v>0</v>
      </c>
      <c r="AD7" s="105">
        <f>IF(AA7+AB7=0,0,IF(AA7=AB7,2,IF(AA7&lt;AB7,1,3)))</f>
        <v>0</v>
      </c>
      <c r="AE7" s="695">
        <f t="shared" ref="AE7:AE21" si="13">SUM(S7+W7+AA7)</f>
        <v>0</v>
      </c>
      <c r="AF7" s="104">
        <f t="shared" ref="AF7:AF21" si="14">SUM(T7+X7+AB7)</f>
        <v>0</v>
      </c>
      <c r="AG7" s="724">
        <f t="shared" si="3"/>
        <v>0</v>
      </c>
      <c r="AH7" s="724">
        <f t="shared" si="4"/>
        <v>0</v>
      </c>
      <c r="AI7" s="700">
        <f t="shared" si="5"/>
        <v>0</v>
      </c>
      <c r="AJ7" s="700">
        <f t="shared" si="6"/>
        <v>0</v>
      </c>
      <c r="AK7" s="701" t="str">
        <f t="shared" ref="AK7:AK21" si="15">IF(OR(R7="",AG7="",AH7=""),"",RANK(AH7,$AH$6:$AH$21)+SUM(-AG7/100)-(+AE7/1000)+COUNTIF(R$6:R$21,"&lt;="&amp;R7+1)/100000+ROW()/1000000)</f>
        <v/>
      </c>
      <c r="AL7" s="647" t="str">
        <f>IF(R7="","",SMALL(AK$6:AK$21,ROWS(AN$6:AN7)))</f>
        <v/>
      </c>
      <c r="AM7" s="762"/>
      <c r="AN7" s="779" t="str">
        <f t="shared" si="7"/>
        <v/>
      </c>
      <c r="AO7" s="357" t="str">
        <f t="shared" si="8"/>
        <v/>
      </c>
      <c r="AP7" s="705" t="str">
        <f t="shared" si="9"/>
        <v/>
      </c>
      <c r="AQ7" s="706" t="str">
        <f>IF(AL7="","",IF(AND(AN6=AN7,AO6=AO7,AP6=AP7),AQ6,$AQ$6+1))</f>
        <v/>
      </c>
      <c r="AR7" s="674" t="str">
        <f t="shared" si="10"/>
        <v/>
      </c>
      <c r="BA7" s="90"/>
      <c r="BB7" s="90"/>
    </row>
    <row r="8" spans="1:54" ht="23.1" customHeight="1">
      <c r="A8" s="177">
        <v>3</v>
      </c>
      <c r="B8" s="641"/>
      <c r="C8" s="208"/>
      <c r="D8" s="189"/>
      <c r="F8" s="804">
        <v>3</v>
      </c>
      <c r="G8" s="828">
        <v>2</v>
      </c>
      <c r="H8" s="182" t="str">
        <f t="shared" si="0"/>
        <v/>
      </c>
      <c r="I8" s="212"/>
      <c r="J8" s="830">
        <v>7</v>
      </c>
      <c r="K8" s="185" t="str">
        <f>+H7</f>
        <v/>
      </c>
      <c r="L8" s="219"/>
      <c r="M8" s="830">
        <v>6</v>
      </c>
      <c r="N8" s="96" t="str">
        <f>+H7</f>
        <v/>
      </c>
      <c r="O8" s="213"/>
      <c r="P8" s="214"/>
      <c r="Q8" s="218">
        <v>3</v>
      </c>
      <c r="R8" s="694" t="str">
        <f t="shared" ref="R8:R21" si="16">+H8</f>
        <v/>
      </c>
      <c r="S8" s="103">
        <f t="shared" si="11"/>
        <v>0</v>
      </c>
      <c r="T8" s="104">
        <f>+I9</f>
        <v>0</v>
      </c>
      <c r="U8" s="104">
        <f t="shared" si="12"/>
        <v>0</v>
      </c>
      <c r="V8" s="110">
        <f t="shared" ref="V8:V21" si="17">IF(S8+T8=0,0,IF(S8=T8,2,IF(S8&lt;T8,1,3)))</f>
        <v>0</v>
      </c>
      <c r="W8" s="103">
        <f>+L7</f>
        <v>0</v>
      </c>
      <c r="X8" s="104">
        <f>+L6</f>
        <v>0</v>
      </c>
      <c r="Y8" s="104">
        <f t="shared" si="1"/>
        <v>0</v>
      </c>
      <c r="Z8" s="110">
        <f t="shared" ref="Z8:Z21" si="18">IF(W8+X8=0,0,IF(W8=X8,2,IF(W8&lt;X8,1,3)))</f>
        <v>0</v>
      </c>
      <c r="AA8" s="103">
        <f>+O9</f>
        <v>0</v>
      </c>
      <c r="AB8" s="104">
        <f>+O8</f>
        <v>0</v>
      </c>
      <c r="AC8" s="104">
        <f t="shared" si="2"/>
        <v>0</v>
      </c>
      <c r="AD8" s="110">
        <f t="shared" ref="AD8:AD21" si="19">IF(AA8+AB8=0,0,IF(AA8=AB8,2,IF(AA8&lt;AB8,1,3)))</f>
        <v>0</v>
      </c>
      <c r="AE8" s="695">
        <f t="shared" si="13"/>
        <v>0</v>
      </c>
      <c r="AF8" s="104">
        <f t="shared" si="14"/>
        <v>0</v>
      </c>
      <c r="AG8" s="724">
        <f t="shared" si="3"/>
        <v>0</v>
      </c>
      <c r="AH8" s="724">
        <f t="shared" si="4"/>
        <v>0</v>
      </c>
      <c r="AI8" s="700">
        <f t="shared" si="5"/>
        <v>0</v>
      </c>
      <c r="AJ8" s="700">
        <f t="shared" si="6"/>
        <v>0</v>
      </c>
      <c r="AK8" s="701" t="str">
        <f t="shared" si="15"/>
        <v/>
      </c>
      <c r="AL8" s="647" t="str">
        <f>IF(R8="","",SMALL(AK$6:AK$21,ROWS(AN$6:AN8)))</f>
        <v/>
      </c>
      <c r="AM8" s="762"/>
      <c r="AN8" s="779" t="str">
        <f t="shared" si="7"/>
        <v/>
      </c>
      <c r="AO8" s="357" t="str">
        <f t="shared" si="8"/>
        <v/>
      </c>
      <c r="AP8" s="705" t="str">
        <f t="shared" si="9"/>
        <v/>
      </c>
      <c r="AQ8" s="706" t="str">
        <f>IF(AL8="","",IF(AND(AN7=AN8,AO7=AO8,AP7=AP8),AQ7,$AQ$6+2))</f>
        <v/>
      </c>
      <c r="AR8" s="674" t="str">
        <f t="shared" si="10"/>
        <v/>
      </c>
      <c r="AT8" s="825">
        <v>2</v>
      </c>
      <c r="AU8" s="109" t="str">
        <f>+AR6</f>
        <v/>
      </c>
      <c r="AV8" s="29">
        <v>0</v>
      </c>
      <c r="AW8" s="90"/>
      <c r="AX8" s="90"/>
      <c r="AZ8" s="90"/>
      <c r="BA8" s="90"/>
      <c r="BB8" s="90"/>
    </row>
    <row r="9" spans="1:54" ht="23.1" customHeight="1" thickBot="1">
      <c r="A9" s="177">
        <v>4</v>
      </c>
      <c r="B9" s="640"/>
      <c r="C9" s="207"/>
      <c r="D9" s="189"/>
      <c r="F9" s="802">
        <v>4</v>
      </c>
      <c r="G9" s="829"/>
      <c r="H9" s="183" t="str">
        <f t="shared" si="0"/>
        <v/>
      </c>
      <c r="I9" s="216"/>
      <c r="J9" s="831"/>
      <c r="K9" s="184" t="str">
        <f>+H9</f>
        <v/>
      </c>
      <c r="L9" s="220"/>
      <c r="M9" s="831"/>
      <c r="N9" s="102" t="str">
        <f>+H8</f>
        <v/>
      </c>
      <c r="O9" s="217"/>
      <c r="P9" s="214"/>
      <c r="Q9" s="218">
        <v>4</v>
      </c>
      <c r="R9" s="694" t="str">
        <f t="shared" si="16"/>
        <v/>
      </c>
      <c r="S9" s="103">
        <f t="shared" si="11"/>
        <v>0</v>
      </c>
      <c r="T9" s="104">
        <f>+I8</f>
        <v>0</v>
      </c>
      <c r="U9" s="104">
        <f t="shared" si="12"/>
        <v>0</v>
      </c>
      <c r="V9" s="110">
        <f t="shared" si="17"/>
        <v>0</v>
      </c>
      <c r="W9" s="103">
        <f>+L9</f>
        <v>0</v>
      </c>
      <c r="X9" s="104">
        <f>+L8</f>
        <v>0</v>
      </c>
      <c r="Y9" s="104">
        <f t="shared" si="1"/>
        <v>0</v>
      </c>
      <c r="Z9" s="110">
        <f t="shared" si="18"/>
        <v>0</v>
      </c>
      <c r="AA9" s="103">
        <f>+O7</f>
        <v>0</v>
      </c>
      <c r="AB9" s="104">
        <f>+O6</f>
        <v>0</v>
      </c>
      <c r="AC9" s="104">
        <f t="shared" si="2"/>
        <v>0</v>
      </c>
      <c r="AD9" s="110">
        <f t="shared" si="19"/>
        <v>0</v>
      </c>
      <c r="AE9" s="695">
        <f t="shared" si="13"/>
        <v>0</v>
      </c>
      <c r="AF9" s="104">
        <f t="shared" si="14"/>
        <v>0</v>
      </c>
      <c r="AG9" s="724">
        <f t="shared" si="3"/>
        <v>0</v>
      </c>
      <c r="AH9" s="724">
        <f t="shared" si="4"/>
        <v>0</v>
      </c>
      <c r="AI9" s="700">
        <f t="shared" si="5"/>
        <v>0</v>
      </c>
      <c r="AJ9" s="700">
        <f t="shared" si="6"/>
        <v>0</v>
      </c>
      <c r="AK9" s="701" t="str">
        <f t="shared" si="15"/>
        <v/>
      </c>
      <c r="AL9" s="647" t="str">
        <f>IF(R9="","",SMALL(AK$6:AK$21,ROWS(AN$6:AN9)))</f>
        <v/>
      </c>
      <c r="AM9" s="762"/>
      <c r="AN9" s="779" t="str">
        <f t="shared" si="7"/>
        <v/>
      </c>
      <c r="AO9" s="357" t="str">
        <f t="shared" si="8"/>
        <v/>
      </c>
      <c r="AP9" s="705" t="str">
        <f t="shared" si="9"/>
        <v/>
      </c>
      <c r="AQ9" s="706" t="str">
        <f>IF(AL9="","",IF(AND(AN8=AN9,AO8=AO9,AP8=AP9),AQ8,$AQ$6+3))</f>
        <v/>
      </c>
      <c r="AR9" s="674" t="str">
        <f t="shared" si="10"/>
        <v/>
      </c>
      <c r="AT9" s="826"/>
      <c r="AU9" s="111" t="str">
        <f>+AR7</f>
        <v/>
      </c>
      <c r="AV9" s="30">
        <v>0</v>
      </c>
      <c r="AW9" s="90"/>
      <c r="AX9" s="90"/>
      <c r="AZ9" s="90"/>
      <c r="BA9" s="90"/>
      <c r="BB9" s="90"/>
    </row>
    <row r="10" spans="1:54" ht="23.1" customHeight="1" thickBot="1">
      <c r="A10" s="177">
        <v>5</v>
      </c>
      <c r="B10" s="641"/>
      <c r="C10" s="208"/>
      <c r="D10" s="189"/>
      <c r="F10" s="804">
        <v>5</v>
      </c>
      <c r="G10" s="828">
        <v>3</v>
      </c>
      <c r="H10" s="182" t="str">
        <f t="shared" si="0"/>
        <v/>
      </c>
      <c r="I10" s="212"/>
      <c r="J10" s="830">
        <v>6</v>
      </c>
      <c r="K10" s="185" t="str">
        <f>+H10</f>
        <v/>
      </c>
      <c r="L10" s="219"/>
      <c r="M10" s="830">
        <v>1</v>
      </c>
      <c r="N10" s="96" t="str">
        <f>+H10</f>
        <v/>
      </c>
      <c r="O10" s="213"/>
      <c r="P10" s="214"/>
      <c r="Q10" s="218">
        <v>5</v>
      </c>
      <c r="R10" s="694" t="str">
        <f t="shared" si="16"/>
        <v/>
      </c>
      <c r="S10" s="103">
        <f t="shared" si="11"/>
        <v>0</v>
      </c>
      <c r="T10" s="104">
        <f>+I11</f>
        <v>0</v>
      </c>
      <c r="U10" s="104">
        <f t="shared" si="12"/>
        <v>0</v>
      </c>
      <c r="V10" s="110">
        <f t="shared" si="17"/>
        <v>0</v>
      </c>
      <c r="W10" s="103">
        <f>+L10</f>
        <v>0</v>
      </c>
      <c r="X10" s="104">
        <f>+L11</f>
        <v>0</v>
      </c>
      <c r="Y10" s="104">
        <f t="shared" si="1"/>
        <v>0</v>
      </c>
      <c r="Z10" s="110">
        <f t="shared" si="18"/>
        <v>0</v>
      </c>
      <c r="AA10" s="103">
        <f>+O10</f>
        <v>0</v>
      </c>
      <c r="AB10" s="104">
        <f>+O11</f>
        <v>0</v>
      </c>
      <c r="AC10" s="104">
        <f t="shared" si="2"/>
        <v>0</v>
      </c>
      <c r="AD10" s="110">
        <f t="shared" si="19"/>
        <v>0</v>
      </c>
      <c r="AE10" s="695">
        <f t="shared" si="13"/>
        <v>0</v>
      </c>
      <c r="AF10" s="104">
        <f t="shared" si="14"/>
        <v>0</v>
      </c>
      <c r="AG10" s="724">
        <f t="shared" si="3"/>
        <v>0</v>
      </c>
      <c r="AH10" s="724">
        <f t="shared" si="4"/>
        <v>0</v>
      </c>
      <c r="AI10" s="700">
        <f t="shared" si="5"/>
        <v>0</v>
      </c>
      <c r="AJ10" s="700">
        <f t="shared" si="6"/>
        <v>0</v>
      </c>
      <c r="AK10" s="701" t="str">
        <f t="shared" si="15"/>
        <v/>
      </c>
      <c r="AL10" s="647" t="str">
        <f>IF(R10="","",SMALL(AK$6:AK$21,ROWS(AN$6:AN10)))</f>
        <v/>
      </c>
      <c r="AM10" s="762"/>
      <c r="AN10" s="779" t="str">
        <f t="shared" si="7"/>
        <v/>
      </c>
      <c r="AO10" s="357" t="str">
        <f t="shared" si="8"/>
        <v/>
      </c>
      <c r="AP10" s="705" t="str">
        <f t="shared" si="9"/>
        <v/>
      </c>
      <c r="AQ10" s="706" t="str">
        <f>IF(AL10="","",IF(AND(AN9=AN10,AO9=AO10,AP9=AP10),AQ9,$AQ$6+4))</f>
        <v/>
      </c>
      <c r="AR10" s="674" t="str">
        <f t="shared" si="10"/>
        <v/>
      </c>
      <c r="AT10" s="92"/>
      <c r="AU10" s="94"/>
      <c r="AW10" s="90"/>
      <c r="AX10" s="90"/>
      <c r="AZ10" s="90"/>
      <c r="BA10" s="90"/>
      <c r="BB10" s="90"/>
    </row>
    <row r="11" spans="1:54" ht="23.1" customHeight="1" thickBot="1">
      <c r="A11" s="177">
        <v>6</v>
      </c>
      <c r="B11" s="640"/>
      <c r="C11" s="207"/>
      <c r="D11" s="189"/>
      <c r="F11" s="802">
        <v>6</v>
      </c>
      <c r="G11" s="829"/>
      <c r="H11" s="183" t="str">
        <f t="shared" si="0"/>
        <v/>
      </c>
      <c r="I11" s="216"/>
      <c r="J11" s="831"/>
      <c r="K11" s="184" t="str">
        <f>+H12</f>
        <v/>
      </c>
      <c r="L11" s="220"/>
      <c r="M11" s="831"/>
      <c r="N11" s="102" t="str">
        <f>+H13</f>
        <v/>
      </c>
      <c r="O11" s="217"/>
      <c r="P11" s="214"/>
      <c r="Q11" s="218">
        <v>6</v>
      </c>
      <c r="R11" s="694" t="str">
        <f t="shared" si="16"/>
        <v/>
      </c>
      <c r="S11" s="103">
        <f t="shared" si="11"/>
        <v>0</v>
      </c>
      <c r="T11" s="104">
        <f>+I10</f>
        <v>0</v>
      </c>
      <c r="U11" s="104">
        <f t="shared" si="12"/>
        <v>0</v>
      </c>
      <c r="V11" s="110">
        <f t="shared" si="17"/>
        <v>0</v>
      </c>
      <c r="W11" s="103">
        <f>+L12</f>
        <v>0</v>
      </c>
      <c r="X11" s="104">
        <f>+L13</f>
        <v>0</v>
      </c>
      <c r="Y11" s="104">
        <f t="shared" si="1"/>
        <v>0</v>
      </c>
      <c r="Z11" s="110">
        <f t="shared" si="18"/>
        <v>0</v>
      </c>
      <c r="AA11" s="103">
        <f>+O13</f>
        <v>0</v>
      </c>
      <c r="AB11" s="104">
        <f>+O12</f>
        <v>0</v>
      </c>
      <c r="AC11" s="104">
        <f t="shared" si="2"/>
        <v>0</v>
      </c>
      <c r="AD11" s="110">
        <f t="shared" si="19"/>
        <v>0</v>
      </c>
      <c r="AE11" s="695">
        <f t="shared" si="13"/>
        <v>0</v>
      </c>
      <c r="AF11" s="104">
        <f t="shared" si="14"/>
        <v>0</v>
      </c>
      <c r="AG11" s="724">
        <f t="shared" si="3"/>
        <v>0</v>
      </c>
      <c r="AH11" s="724">
        <f t="shared" si="4"/>
        <v>0</v>
      </c>
      <c r="AI11" s="700">
        <f t="shared" si="5"/>
        <v>0</v>
      </c>
      <c r="AJ11" s="700">
        <f t="shared" si="6"/>
        <v>0</v>
      </c>
      <c r="AK11" s="701" t="str">
        <f t="shared" si="15"/>
        <v/>
      </c>
      <c r="AL11" s="647" t="str">
        <f>IF(R11="","",SMALL(AK$6:AK$21,ROWS(AN$6:AN11)))</f>
        <v/>
      </c>
      <c r="AM11" s="762"/>
      <c r="AN11" s="779" t="str">
        <f t="shared" si="7"/>
        <v/>
      </c>
      <c r="AO11" s="357" t="str">
        <f t="shared" si="8"/>
        <v/>
      </c>
      <c r="AP11" s="705" t="str">
        <f t="shared" si="9"/>
        <v/>
      </c>
      <c r="AQ11" s="706" t="str">
        <f>IF(AL11="","",IF(AND(AN10=AN11,AO10=AO11,AP10=AP11),AQ10,$AQ$6+5))</f>
        <v/>
      </c>
      <c r="AR11" s="674" t="str">
        <f t="shared" si="10"/>
        <v/>
      </c>
      <c r="AT11" s="92"/>
      <c r="AU11" s="112"/>
      <c r="AW11" s="90"/>
      <c r="AX11" s="825">
        <v>3</v>
      </c>
      <c r="AY11" s="109" t="str">
        <f>IF(AV8=AV9,"résultats",IF(AV8&gt;AV9,AU8,AU9))</f>
        <v>résultats</v>
      </c>
      <c r="AZ11" s="33">
        <v>0</v>
      </c>
      <c r="BA11" s="90"/>
      <c r="BB11" s="90"/>
    </row>
    <row r="12" spans="1:54" ht="23.1" customHeight="1" thickBot="1">
      <c r="A12" s="177">
        <v>7</v>
      </c>
      <c r="B12" s="641"/>
      <c r="C12" s="208"/>
      <c r="D12" s="189"/>
      <c r="F12" s="804">
        <v>7</v>
      </c>
      <c r="G12" s="828">
        <v>4</v>
      </c>
      <c r="H12" s="182" t="str">
        <f t="shared" si="0"/>
        <v/>
      </c>
      <c r="I12" s="212"/>
      <c r="J12" s="830">
        <v>5</v>
      </c>
      <c r="K12" s="185" t="str">
        <f>+H11</f>
        <v/>
      </c>
      <c r="L12" s="219"/>
      <c r="M12" s="830">
        <v>2</v>
      </c>
      <c r="N12" s="96" t="str">
        <f>+H12</f>
        <v/>
      </c>
      <c r="O12" s="213"/>
      <c r="P12" s="214"/>
      <c r="Q12" s="218">
        <v>7</v>
      </c>
      <c r="R12" s="694" t="str">
        <f t="shared" si="16"/>
        <v/>
      </c>
      <c r="S12" s="103">
        <f t="shared" si="11"/>
        <v>0</v>
      </c>
      <c r="T12" s="104">
        <f>+I13</f>
        <v>0</v>
      </c>
      <c r="U12" s="104">
        <f t="shared" si="12"/>
        <v>0</v>
      </c>
      <c r="V12" s="110">
        <f t="shared" si="17"/>
        <v>0</v>
      </c>
      <c r="W12" s="103">
        <f>+L11</f>
        <v>0</v>
      </c>
      <c r="X12" s="104">
        <f>+L10</f>
        <v>0</v>
      </c>
      <c r="Y12" s="104">
        <f t="shared" si="1"/>
        <v>0</v>
      </c>
      <c r="Z12" s="110">
        <f t="shared" si="18"/>
        <v>0</v>
      </c>
      <c r="AA12" s="103">
        <f>+O12</f>
        <v>0</v>
      </c>
      <c r="AB12" s="104">
        <f>+O13</f>
        <v>0</v>
      </c>
      <c r="AC12" s="104">
        <f t="shared" si="2"/>
        <v>0</v>
      </c>
      <c r="AD12" s="110">
        <f t="shared" si="19"/>
        <v>0</v>
      </c>
      <c r="AE12" s="695">
        <f t="shared" si="13"/>
        <v>0</v>
      </c>
      <c r="AF12" s="104">
        <f t="shared" si="14"/>
        <v>0</v>
      </c>
      <c r="AG12" s="724">
        <f t="shared" si="3"/>
        <v>0</v>
      </c>
      <c r="AH12" s="724">
        <f t="shared" si="4"/>
        <v>0</v>
      </c>
      <c r="AI12" s="700">
        <f t="shared" si="5"/>
        <v>0</v>
      </c>
      <c r="AJ12" s="700">
        <f t="shared" si="6"/>
        <v>0</v>
      </c>
      <c r="AK12" s="701" t="str">
        <f t="shared" si="15"/>
        <v/>
      </c>
      <c r="AL12" s="647" t="str">
        <f>IF(R12="","",SMALL(AK$6:AK$21,ROWS(AN$6:AN12)))</f>
        <v/>
      </c>
      <c r="AM12" s="762"/>
      <c r="AN12" s="779" t="str">
        <f t="shared" si="7"/>
        <v/>
      </c>
      <c r="AO12" s="357" t="str">
        <f t="shared" si="8"/>
        <v/>
      </c>
      <c r="AP12" s="705" t="str">
        <f t="shared" si="9"/>
        <v/>
      </c>
      <c r="AQ12" s="706" t="str">
        <f>IF(AL12="","",IF(AND(AN11=AN12,AO11=AO12,AP11=AP12),AQ11,$AQ$6+6))</f>
        <v/>
      </c>
      <c r="AR12" s="674" t="str">
        <f t="shared" si="10"/>
        <v/>
      </c>
      <c r="AT12" s="92"/>
      <c r="AU12" s="94"/>
      <c r="AW12" s="90"/>
      <c r="AX12" s="826"/>
      <c r="AY12" s="113" t="str">
        <f>IF(AV14=AV15,"résultats",IF(AV14&gt;AV15,AU14,AU15))</f>
        <v>résultats</v>
      </c>
      <c r="AZ12" s="34">
        <v>0</v>
      </c>
      <c r="BA12" s="90"/>
      <c r="BB12" s="90"/>
    </row>
    <row r="13" spans="1:54" ht="23.1" customHeight="1" thickBot="1">
      <c r="A13" s="177">
        <v>8</v>
      </c>
      <c r="B13" s="642"/>
      <c r="C13" s="207"/>
      <c r="D13" s="189"/>
      <c r="F13" s="802">
        <v>8</v>
      </c>
      <c r="G13" s="829"/>
      <c r="H13" s="183" t="str">
        <f t="shared" si="0"/>
        <v/>
      </c>
      <c r="I13" s="216"/>
      <c r="J13" s="831"/>
      <c r="K13" s="184" t="str">
        <f>+H13</f>
        <v/>
      </c>
      <c r="L13" s="220"/>
      <c r="M13" s="831"/>
      <c r="N13" s="102" t="str">
        <f>+H11</f>
        <v/>
      </c>
      <c r="O13" s="217"/>
      <c r="P13" s="214"/>
      <c r="Q13" s="218">
        <v>8</v>
      </c>
      <c r="R13" s="694" t="str">
        <f t="shared" si="16"/>
        <v/>
      </c>
      <c r="S13" s="103">
        <f t="shared" si="11"/>
        <v>0</v>
      </c>
      <c r="T13" s="104">
        <f>+I12</f>
        <v>0</v>
      </c>
      <c r="U13" s="104">
        <f t="shared" si="12"/>
        <v>0</v>
      </c>
      <c r="V13" s="110">
        <f t="shared" si="17"/>
        <v>0</v>
      </c>
      <c r="W13" s="103">
        <f>+L13</f>
        <v>0</v>
      </c>
      <c r="X13" s="104">
        <f>+L12</f>
        <v>0</v>
      </c>
      <c r="Y13" s="104">
        <f t="shared" si="1"/>
        <v>0</v>
      </c>
      <c r="Z13" s="110">
        <f t="shared" si="18"/>
        <v>0</v>
      </c>
      <c r="AA13" s="103">
        <f>+O11</f>
        <v>0</v>
      </c>
      <c r="AB13" s="104">
        <f>+O10</f>
        <v>0</v>
      </c>
      <c r="AC13" s="104">
        <f t="shared" si="2"/>
        <v>0</v>
      </c>
      <c r="AD13" s="110">
        <f t="shared" si="19"/>
        <v>0</v>
      </c>
      <c r="AE13" s="695">
        <f t="shared" si="13"/>
        <v>0</v>
      </c>
      <c r="AF13" s="104">
        <f t="shared" si="14"/>
        <v>0</v>
      </c>
      <c r="AG13" s="724">
        <f t="shared" si="3"/>
        <v>0</v>
      </c>
      <c r="AH13" s="724">
        <f t="shared" si="4"/>
        <v>0</v>
      </c>
      <c r="AI13" s="700">
        <f t="shared" si="5"/>
        <v>0</v>
      </c>
      <c r="AJ13" s="700">
        <f t="shared" si="6"/>
        <v>0</v>
      </c>
      <c r="AK13" s="701" t="str">
        <f t="shared" si="15"/>
        <v/>
      </c>
      <c r="AL13" s="647" t="str">
        <f>IF(R13="","",SMALL(AK$6:AK$21,ROWS(AN$6:AN13)))</f>
        <v/>
      </c>
      <c r="AM13" s="762"/>
      <c r="AN13" s="779" t="str">
        <f t="shared" si="7"/>
        <v/>
      </c>
      <c r="AO13" s="357" t="str">
        <f t="shared" si="8"/>
        <v/>
      </c>
      <c r="AP13" s="705" t="str">
        <f t="shared" si="9"/>
        <v/>
      </c>
      <c r="AQ13" s="706" t="str">
        <f>IF(AL13="","",IF(AND(AN12=AN13,AO12=AO13,AP12=AP13),AQ12,$AQ$6+7))</f>
        <v/>
      </c>
      <c r="AR13" s="674" t="str">
        <f t="shared" si="10"/>
        <v/>
      </c>
      <c r="AT13" s="92"/>
      <c r="AU13" s="94"/>
      <c r="AW13" s="90"/>
      <c r="AX13" s="90"/>
      <c r="AZ13" s="90"/>
      <c r="BA13" s="90"/>
      <c r="BB13" s="90"/>
    </row>
    <row r="14" spans="1:54" ht="23.1" customHeight="1">
      <c r="A14" s="177">
        <v>9</v>
      </c>
      <c r="B14" s="641"/>
      <c r="C14" s="208"/>
      <c r="D14" s="189"/>
      <c r="F14" s="804">
        <v>9</v>
      </c>
      <c r="G14" s="800">
        <v>5</v>
      </c>
      <c r="H14" s="182" t="str">
        <f t="shared" si="0"/>
        <v/>
      </c>
      <c r="I14" s="212"/>
      <c r="J14" s="830">
        <v>4</v>
      </c>
      <c r="K14" s="185" t="str">
        <f>+H14</f>
        <v/>
      </c>
      <c r="L14" s="221"/>
      <c r="M14" s="830">
        <v>7</v>
      </c>
      <c r="N14" s="96" t="str">
        <f>+H14</f>
        <v/>
      </c>
      <c r="O14" s="213"/>
      <c r="P14" s="214"/>
      <c r="Q14" s="218">
        <v>9</v>
      </c>
      <c r="R14" s="694" t="str">
        <f t="shared" si="16"/>
        <v/>
      </c>
      <c r="S14" s="103">
        <f t="shared" si="11"/>
        <v>0</v>
      </c>
      <c r="T14" s="104">
        <f>+I15</f>
        <v>0</v>
      </c>
      <c r="U14" s="104">
        <f t="shared" si="12"/>
        <v>0</v>
      </c>
      <c r="V14" s="110">
        <f t="shared" si="17"/>
        <v>0</v>
      </c>
      <c r="W14" s="103">
        <f>+L14</f>
        <v>0</v>
      </c>
      <c r="X14" s="104">
        <f>+L15</f>
        <v>0</v>
      </c>
      <c r="Y14" s="104">
        <f t="shared" si="1"/>
        <v>0</v>
      </c>
      <c r="Z14" s="110">
        <f t="shared" si="18"/>
        <v>0</v>
      </c>
      <c r="AA14" s="103">
        <f>+O14</f>
        <v>0</v>
      </c>
      <c r="AB14" s="104">
        <f>+O15</f>
        <v>0</v>
      </c>
      <c r="AC14" s="104">
        <f t="shared" si="2"/>
        <v>0</v>
      </c>
      <c r="AD14" s="110">
        <f t="shared" si="19"/>
        <v>0</v>
      </c>
      <c r="AE14" s="695">
        <f t="shared" si="13"/>
        <v>0</v>
      </c>
      <c r="AF14" s="104">
        <f t="shared" si="14"/>
        <v>0</v>
      </c>
      <c r="AG14" s="724">
        <f t="shared" si="3"/>
        <v>0</v>
      </c>
      <c r="AH14" s="724">
        <f t="shared" si="4"/>
        <v>0</v>
      </c>
      <c r="AI14" s="700">
        <f t="shared" si="5"/>
        <v>0</v>
      </c>
      <c r="AJ14" s="700">
        <f t="shared" si="6"/>
        <v>0</v>
      </c>
      <c r="AK14" s="701" t="str">
        <f t="shared" si="15"/>
        <v/>
      </c>
      <c r="AL14" s="647" t="str">
        <f>IF(R14="","",SMALL(AK$6:AK$21,ROWS(AN$6:AN14)))</f>
        <v/>
      </c>
      <c r="AM14" s="762"/>
      <c r="AN14" s="779" t="str">
        <f t="shared" si="7"/>
        <v/>
      </c>
      <c r="AO14" s="357" t="str">
        <f t="shared" si="8"/>
        <v/>
      </c>
      <c r="AP14" s="705" t="str">
        <f t="shared" si="9"/>
        <v/>
      </c>
      <c r="AQ14" s="706" t="str">
        <f>IF(AL14="","",IF(AND(AN13=AN14,AO13=AO14,AP13=AP14),AQ13,$AQ$6+8))</f>
        <v/>
      </c>
      <c r="AR14" s="674" t="str">
        <f t="shared" si="10"/>
        <v/>
      </c>
      <c r="AT14" s="825">
        <v>4</v>
      </c>
      <c r="AU14" s="114" t="str">
        <f>+AR8</f>
        <v/>
      </c>
      <c r="AV14" s="29">
        <v>0</v>
      </c>
      <c r="AW14" s="90"/>
      <c r="AX14" s="90"/>
      <c r="AZ14" s="90"/>
      <c r="BA14" s="90"/>
      <c r="BB14" s="90"/>
    </row>
    <row r="15" spans="1:54" ht="23.1" customHeight="1" thickBot="1">
      <c r="A15" s="177">
        <v>10</v>
      </c>
      <c r="B15" s="643"/>
      <c r="C15" s="207"/>
      <c r="D15" s="189"/>
      <c r="F15" s="802">
        <v>10</v>
      </c>
      <c r="G15" s="801"/>
      <c r="H15" s="183" t="str">
        <f t="shared" si="0"/>
        <v/>
      </c>
      <c r="I15" s="216"/>
      <c r="J15" s="831"/>
      <c r="K15" s="184" t="str">
        <f>+H16</f>
        <v/>
      </c>
      <c r="L15" s="220"/>
      <c r="M15" s="831"/>
      <c r="N15" s="102" t="str">
        <f>+H17</f>
        <v/>
      </c>
      <c r="O15" s="217"/>
      <c r="P15" s="214"/>
      <c r="Q15" s="218">
        <v>10</v>
      </c>
      <c r="R15" s="694" t="str">
        <f t="shared" si="16"/>
        <v/>
      </c>
      <c r="S15" s="103">
        <f t="shared" si="11"/>
        <v>0</v>
      </c>
      <c r="T15" s="104">
        <f>+I14</f>
        <v>0</v>
      </c>
      <c r="U15" s="104">
        <f t="shared" si="12"/>
        <v>0</v>
      </c>
      <c r="V15" s="110">
        <f t="shared" si="17"/>
        <v>0</v>
      </c>
      <c r="W15" s="103">
        <f>+L16</f>
        <v>0</v>
      </c>
      <c r="X15" s="104">
        <f>+L17</f>
        <v>0</v>
      </c>
      <c r="Y15" s="104">
        <f t="shared" si="1"/>
        <v>0</v>
      </c>
      <c r="Z15" s="110">
        <f t="shared" si="18"/>
        <v>0</v>
      </c>
      <c r="AA15" s="103">
        <f>+O16</f>
        <v>0</v>
      </c>
      <c r="AB15" s="104">
        <f>+O17</f>
        <v>0</v>
      </c>
      <c r="AC15" s="104">
        <f t="shared" si="2"/>
        <v>0</v>
      </c>
      <c r="AD15" s="110">
        <f t="shared" si="19"/>
        <v>0</v>
      </c>
      <c r="AE15" s="695">
        <f t="shared" si="13"/>
        <v>0</v>
      </c>
      <c r="AF15" s="104">
        <f t="shared" si="14"/>
        <v>0</v>
      </c>
      <c r="AG15" s="724">
        <f t="shared" si="3"/>
        <v>0</v>
      </c>
      <c r="AH15" s="724">
        <f t="shared" si="4"/>
        <v>0</v>
      </c>
      <c r="AI15" s="700">
        <f t="shared" si="5"/>
        <v>0</v>
      </c>
      <c r="AJ15" s="700">
        <f t="shared" si="6"/>
        <v>0</v>
      </c>
      <c r="AK15" s="701" t="str">
        <f t="shared" si="15"/>
        <v/>
      </c>
      <c r="AL15" s="647" t="str">
        <f>IF(R15="","",SMALL(AK$6:AK$21,ROWS(AN$6:AN15)))</f>
        <v/>
      </c>
      <c r="AM15" s="762"/>
      <c r="AN15" s="779" t="str">
        <f t="shared" si="7"/>
        <v/>
      </c>
      <c r="AO15" s="357" t="str">
        <f t="shared" si="8"/>
        <v/>
      </c>
      <c r="AP15" s="705" t="str">
        <f t="shared" si="9"/>
        <v/>
      </c>
      <c r="AQ15" s="706" t="str">
        <f>IF(AL15="","",IF(AND(AN14=AN15,AO14=AO15,AP14=AP15),AQ14,$AQ$6+9))</f>
        <v/>
      </c>
      <c r="AR15" s="674" t="str">
        <f t="shared" si="10"/>
        <v/>
      </c>
      <c r="AT15" s="826"/>
      <c r="AU15" s="111" t="str">
        <f>+AR9</f>
        <v/>
      </c>
      <c r="AV15" s="30">
        <v>0</v>
      </c>
      <c r="AW15" s="90"/>
      <c r="AX15" s="90"/>
      <c r="AZ15" s="90"/>
      <c r="BA15" s="90"/>
      <c r="BB15" s="90"/>
    </row>
    <row r="16" spans="1:54" ht="23.1" customHeight="1">
      <c r="A16" s="177">
        <v>11</v>
      </c>
      <c r="B16" s="641"/>
      <c r="C16" s="208"/>
      <c r="D16" s="189"/>
      <c r="F16" s="804">
        <v>11</v>
      </c>
      <c r="G16" s="828">
        <v>6</v>
      </c>
      <c r="H16" s="182" t="str">
        <f t="shared" si="0"/>
        <v/>
      </c>
      <c r="I16" s="212"/>
      <c r="J16" s="830">
        <v>3</v>
      </c>
      <c r="K16" s="185" t="str">
        <f>+H15</f>
        <v/>
      </c>
      <c r="L16" s="219"/>
      <c r="M16" s="830">
        <v>8</v>
      </c>
      <c r="N16" s="96" t="str">
        <f>+H15</f>
        <v/>
      </c>
      <c r="O16" s="213"/>
      <c r="P16" s="214"/>
      <c r="Q16" s="218">
        <v>11</v>
      </c>
      <c r="R16" s="694" t="str">
        <f t="shared" si="16"/>
        <v/>
      </c>
      <c r="S16" s="103">
        <f t="shared" si="11"/>
        <v>0</v>
      </c>
      <c r="T16" s="104">
        <f>+I17</f>
        <v>0</v>
      </c>
      <c r="U16" s="104">
        <f t="shared" si="12"/>
        <v>0</v>
      </c>
      <c r="V16" s="110">
        <f t="shared" si="17"/>
        <v>0</v>
      </c>
      <c r="W16" s="103">
        <f>+L15</f>
        <v>0</v>
      </c>
      <c r="X16" s="104">
        <f>+L14</f>
        <v>0</v>
      </c>
      <c r="Y16" s="104">
        <f t="shared" si="1"/>
        <v>0</v>
      </c>
      <c r="Z16" s="110">
        <f t="shared" si="18"/>
        <v>0</v>
      </c>
      <c r="AA16" s="103">
        <f>+O17</f>
        <v>0</v>
      </c>
      <c r="AB16" s="104">
        <f>+O16</f>
        <v>0</v>
      </c>
      <c r="AC16" s="104">
        <f t="shared" si="2"/>
        <v>0</v>
      </c>
      <c r="AD16" s="110">
        <f t="shared" si="19"/>
        <v>0</v>
      </c>
      <c r="AE16" s="695">
        <f t="shared" si="13"/>
        <v>0</v>
      </c>
      <c r="AF16" s="104">
        <f t="shared" si="14"/>
        <v>0</v>
      </c>
      <c r="AG16" s="724">
        <f t="shared" si="3"/>
        <v>0</v>
      </c>
      <c r="AH16" s="724">
        <f t="shared" si="4"/>
        <v>0</v>
      </c>
      <c r="AI16" s="700">
        <f t="shared" si="5"/>
        <v>0</v>
      </c>
      <c r="AJ16" s="700">
        <f t="shared" si="6"/>
        <v>0</v>
      </c>
      <c r="AK16" s="701" t="str">
        <f t="shared" si="15"/>
        <v/>
      </c>
      <c r="AL16" s="647" t="str">
        <f>IF(R16="","",SMALL(AK$6:AK$21,ROWS(AN$6:AN16)))</f>
        <v/>
      </c>
      <c r="AM16" s="762"/>
      <c r="AN16" s="779" t="str">
        <f t="shared" si="7"/>
        <v/>
      </c>
      <c r="AO16" s="357" t="str">
        <f t="shared" si="8"/>
        <v/>
      </c>
      <c r="AP16" s="705" t="str">
        <f t="shared" si="9"/>
        <v/>
      </c>
      <c r="AQ16" s="706" t="str">
        <f>IF(AL16="","",IF(AND(AN15=AN16,AO15=AO16,AP15=AP16),AQ15,$AQ$6+10))</f>
        <v/>
      </c>
      <c r="AR16" s="674" t="str">
        <f t="shared" si="10"/>
        <v/>
      </c>
      <c r="AW16" s="90"/>
      <c r="AX16" s="90"/>
      <c r="AZ16" s="90"/>
      <c r="BA16" s="90"/>
      <c r="BB16" s="90"/>
    </row>
    <row r="17" spans="1:54" ht="23.1" customHeight="1" thickBot="1">
      <c r="A17" s="177">
        <v>12</v>
      </c>
      <c r="B17" s="643"/>
      <c r="C17" s="207"/>
      <c r="D17" s="189"/>
      <c r="F17" s="802">
        <v>12</v>
      </c>
      <c r="G17" s="829"/>
      <c r="H17" s="183" t="str">
        <f t="shared" si="0"/>
        <v/>
      </c>
      <c r="I17" s="216"/>
      <c r="J17" s="831"/>
      <c r="K17" s="184" t="str">
        <f>+H17</f>
        <v/>
      </c>
      <c r="L17" s="220"/>
      <c r="M17" s="831"/>
      <c r="N17" s="102" t="str">
        <f>+H16</f>
        <v/>
      </c>
      <c r="O17" s="217"/>
      <c r="P17" s="214"/>
      <c r="Q17" s="218">
        <v>12</v>
      </c>
      <c r="R17" s="694" t="str">
        <f t="shared" si="16"/>
        <v/>
      </c>
      <c r="S17" s="103">
        <f t="shared" si="11"/>
        <v>0</v>
      </c>
      <c r="T17" s="104">
        <f>+I16</f>
        <v>0</v>
      </c>
      <c r="U17" s="104">
        <f t="shared" si="12"/>
        <v>0</v>
      </c>
      <c r="V17" s="110">
        <f t="shared" si="17"/>
        <v>0</v>
      </c>
      <c r="W17" s="103">
        <f>+L17</f>
        <v>0</v>
      </c>
      <c r="X17" s="104">
        <f>+L16</f>
        <v>0</v>
      </c>
      <c r="Y17" s="104">
        <f t="shared" si="1"/>
        <v>0</v>
      </c>
      <c r="Z17" s="110">
        <f t="shared" si="18"/>
        <v>0</v>
      </c>
      <c r="AA17" s="103">
        <f>+O15</f>
        <v>0</v>
      </c>
      <c r="AB17" s="104">
        <f>+O14</f>
        <v>0</v>
      </c>
      <c r="AC17" s="104">
        <f t="shared" si="2"/>
        <v>0</v>
      </c>
      <c r="AD17" s="110">
        <f t="shared" si="19"/>
        <v>0</v>
      </c>
      <c r="AE17" s="695">
        <f t="shared" si="13"/>
        <v>0</v>
      </c>
      <c r="AF17" s="104">
        <f t="shared" si="14"/>
        <v>0</v>
      </c>
      <c r="AG17" s="724">
        <f t="shared" si="3"/>
        <v>0</v>
      </c>
      <c r="AH17" s="724">
        <f t="shared" si="4"/>
        <v>0</v>
      </c>
      <c r="AI17" s="700">
        <f t="shared" si="5"/>
        <v>0</v>
      </c>
      <c r="AJ17" s="700">
        <f t="shared" si="6"/>
        <v>0</v>
      </c>
      <c r="AK17" s="701" t="str">
        <f t="shared" si="15"/>
        <v/>
      </c>
      <c r="AL17" s="647" t="str">
        <f>IF(R17="","",SMALL(AK$6:AK$21,ROWS(AN$6:AN17)))</f>
        <v/>
      </c>
      <c r="AM17" s="762"/>
      <c r="AN17" s="779" t="str">
        <f t="shared" si="7"/>
        <v/>
      </c>
      <c r="AO17" s="357" t="str">
        <f t="shared" si="8"/>
        <v/>
      </c>
      <c r="AP17" s="705" t="str">
        <f t="shared" si="9"/>
        <v/>
      </c>
      <c r="AQ17" s="706" t="str">
        <f>IF(AL17="","",IF(AND(AN16=AN17,AO16=AO17,AP16=AP17),AQ16,$AQ$6+11))</f>
        <v/>
      </c>
      <c r="AR17" s="674" t="str">
        <f t="shared" si="10"/>
        <v/>
      </c>
      <c r="AT17" s="90"/>
      <c r="AW17" s="90"/>
      <c r="AX17" s="90"/>
      <c r="AZ17" s="90"/>
      <c r="BA17" s="90"/>
      <c r="BB17" s="90"/>
    </row>
    <row r="18" spans="1:54" ht="23.1" customHeight="1">
      <c r="A18" s="177">
        <v>13</v>
      </c>
      <c r="B18" s="641"/>
      <c r="C18" s="208"/>
      <c r="D18" s="189"/>
      <c r="F18" s="804">
        <v>13</v>
      </c>
      <c r="G18" s="828">
        <v>7</v>
      </c>
      <c r="H18" s="182" t="str">
        <f t="shared" si="0"/>
        <v/>
      </c>
      <c r="I18" s="212"/>
      <c r="J18" s="830">
        <v>2</v>
      </c>
      <c r="K18" s="185" t="str">
        <f>+H18</f>
        <v/>
      </c>
      <c r="L18" s="219"/>
      <c r="M18" s="830">
        <v>3</v>
      </c>
      <c r="N18" s="96" t="str">
        <f>+H20</f>
        <v/>
      </c>
      <c r="O18" s="213"/>
      <c r="P18" s="214"/>
      <c r="Q18" s="218">
        <v>13</v>
      </c>
      <c r="R18" s="694" t="str">
        <f t="shared" si="16"/>
        <v/>
      </c>
      <c r="S18" s="103">
        <f t="shared" si="11"/>
        <v>0</v>
      </c>
      <c r="T18" s="104">
        <f>+I19</f>
        <v>0</v>
      </c>
      <c r="U18" s="104">
        <f t="shared" si="12"/>
        <v>0</v>
      </c>
      <c r="V18" s="105">
        <f t="shared" si="17"/>
        <v>0</v>
      </c>
      <c r="W18" s="103">
        <f>+L18</f>
        <v>0</v>
      </c>
      <c r="X18" s="104">
        <f>+L19</f>
        <v>0</v>
      </c>
      <c r="Y18" s="104">
        <f t="shared" si="1"/>
        <v>0</v>
      </c>
      <c r="Z18" s="105">
        <f t="shared" si="18"/>
        <v>0</v>
      </c>
      <c r="AA18" s="103">
        <f>+O20</f>
        <v>0</v>
      </c>
      <c r="AB18" s="104">
        <f>+O21</f>
        <v>0</v>
      </c>
      <c r="AC18" s="104">
        <f t="shared" si="2"/>
        <v>0</v>
      </c>
      <c r="AD18" s="105">
        <f t="shared" si="19"/>
        <v>0</v>
      </c>
      <c r="AE18" s="695">
        <f t="shared" si="13"/>
        <v>0</v>
      </c>
      <c r="AF18" s="104">
        <f t="shared" si="14"/>
        <v>0</v>
      </c>
      <c r="AG18" s="724">
        <f t="shared" si="3"/>
        <v>0</v>
      </c>
      <c r="AH18" s="724">
        <f t="shared" si="4"/>
        <v>0</v>
      </c>
      <c r="AI18" s="700">
        <f t="shared" si="5"/>
        <v>0</v>
      </c>
      <c r="AJ18" s="700">
        <f t="shared" si="6"/>
        <v>0</v>
      </c>
      <c r="AK18" s="701" t="str">
        <f t="shared" si="15"/>
        <v/>
      </c>
      <c r="AL18" s="647" t="str">
        <f>IF(R18="","",SMALL(AK$6:AK$21,ROWS(AN$6:AN18)))</f>
        <v/>
      </c>
      <c r="AM18" s="762"/>
      <c r="AN18" s="779" t="str">
        <f t="shared" si="7"/>
        <v/>
      </c>
      <c r="AO18" s="357" t="str">
        <f t="shared" si="8"/>
        <v/>
      </c>
      <c r="AP18" s="705" t="str">
        <f t="shared" si="9"/>
        <v/>
      </c>
      <c r="AQ18" s="706" t="str">
        <f>IF(AL18="","",IF(AND(AN17=AN18,AO17=AO18,AP17=AP18),AQ17,$AQ$6+12))</f>
        <v/>
      </c>
      <c r="AR18" s="674" t="str">
        <f t="shared" si="10"/>
        <v/>
      </c>
      <c r="AT18" s="90"/>
      <c r="AW18" s="90"/>
      <c r="AX18" s="90"/>
      <c r="AZ18" s="90"/>
      <c r="BA18" s="90"/>
      <c r="BB18" s="90"/>
    </row>
    <row r="19" spans="1:54" ht="23.1" customHeight="1" thickBot="1">
      <c r="A19" s="177">
        <v>14</v>
      </c>
      <c r="B19" s="643"/>
      <c r="C19" s="207"/>
      <c r="D19" s="189"/>
      <c r="F19" s="802">
        <v>14</v>
      </c>
      <c r="G19" s="829"/>
      <c r="H19" s="183" t="str">
        <f t="shared" si="0"/>
        <v/>
      </c>
      <c r="I19" s="216"/>
      <c r="J19" s="831"/>
      <c r="K19" s="184" t="str">
        <f>+H20</f>
        <v/>
      </c>
      <c r="L19" s="220"/>
      <c r="M19" s="831"/>
      <c r="N19" s="102" t="str">
        <f>+H19</f>
        <v/>
      </c>
      <c r="O19" s="217"/>
      <c r="P19" s="214"/>
      <c r="Q19" s="218">
        <v>14</v>
      </c>
      <c r="R19" s="694" t="str">
        <f t="shared" si="16"/>
        <v/>
      </c>
      <c r="S19" s="103">
        <f t="shared" si="11"/>
        <v>0</v>
      </c>
      <c r="T19" s="104">
        <f>+I18</f>
        <v>0</v>
      </c>
      <c r="U19" s="104">
        <f t="shared" si="12"/>
        <v>0</v>
      </c>
      <c r="V19" s="110">
        <f t="shared" si="17"/>
        <v>0</v>
      </c>
      <c r="W19" s="103">
        <f>+L20</f>
        <v>0</v>
      </c>
      <c r="X19" s="104">
        <f>+L21</f>
        <v>0</v>
      </c>
      <c r="Y19" s="104">
        <f t="shared" si="1"/>
        <v>0</v>
      </c>
      <c r="Z19" s="110">
        <f t="shared" si="18"/>
        <v>0</v>
      </c>
      <c r="AA19" s="103">
        <f>+O19</f>
        <v>0</v>
      </c>
      <c r="AB19" s="104">
        <f>+O18</f>
        <v>0</v>
      </c>
      <c r="AC19" s="104">
        <f t="shared" si="2"/>
        <v>0</v>
      </c>
      <c r="AD19" s="110">
        <f t="shared" si="19"/>
        <v>0</v>
      </c>
      <c r="AE19" s="695">
        <f t="shared" si="13"/>
        <v>0</v>
      </c>
      <c r="AF19" s="104">
        <f t="shared" si="14"/>
        <v>0</v>
      </c>
      <c r="AG19" s="724">
        <f t="shared" si="3"/>
        <v>0</v>
      </c>
      <c r="AH19" s="724">
        <f t="shared" si="4"/>
        <v>0</v>
      </c>
      <c r="AI19" s="700">
        <f t="shared" si="5"/>
        <v>0</v>
      </c>
      <c r="AJ19" s="700">
        <f t="shared" si="6"/>
        <v>0</v>
      </c>
      <c r="AK19" s="701" t="str">
        <f t="shared" si="15"/>
        <v/>
      </c>
      <c r="AL19" s="647" t="str">
        <f>IF(R19="","",SMALL(AK$6:AK$21,ROWS(AN$6:AN19)))</f>
        <v/>
      </c>
      <c r="AM19" s="762"/>
      <c r="AN19" s="779" t="str">
        <f t="shared" si="7"/>
        <v/>
      </c>
      <c r="AO19" s="357" t="str">
        <f t="shared" si="8"/>
        <v/>
      </c>
      <c r="AP19" s="705" t="str">
        <f t="shared" si="9"/>
        <v/>
      </c>
      <c r="AQ19" s="706" t="str">
        <f>IF(AL19="","",IF(AND(AN18=AN19,AO18=AO19,AP18=AP19),AQ18,$AQ$6+13))</f>
        <v/>
      </c>
      <c r="AR19" s="674" t="str">
        <f t="shared" si="10"/>
        <v/>
      </c>
      <c r="AT19" s="90"/>
      <c r="AW19" s="90"/>
      <c r="AX19" s="90"/>
      <c r="AZ19" s="90"/>
      <c r="BA19" s="90"/>
      <c r="BB19" s="90"/>
    </row>
    <row r="20" spans="1:54" ht="23.1" customHeight="1">
      <c r="A20" s="177">
        <v>15</v>
      </c>
      <c r="B20" s="641"/>
      <c r="C20" s="208"/>
      <c r="D20" s="189"/>
      <c r="F20" s="804">
        <v>15</v>
      </c>
      <c r="G20" s="828">
        <v>8</v>
      </c>
      <c r="H20" s="182" t="str">
        <f t="shared" si="0"/>
        <v/>
      </c>
      <c r="I20" s="212"/>
      <c r="J20" s="830">
        <v>1</v>
      </c>
      <c r="K20" s="185" t="str">
        <f>+H19</f>
        <v/>
      </c>
      <c r="L20" s="219"/>
      <c r="M20" s="830">
        <v>4</v>
      </c>
      <c r="N20" s="96" t="str">
        <f>+H18</f>
        <v/>
      </c>
      <c r="O20" s="213"/>
      <c r="P20" s="214"/>
      <c r="Q20" s="218">
        <v>15</v>
      </c>
      <c r="R20" s="694" t="str">
        <f t="shared" si="16"/>
        <v/>
      </c>
      <c r="S20" s="103">
        <f t="shared" si="11"/>
        <v>0</v>
      </c>
      <c r="T20" s="104">
        <f>+I21</f>
        <v>0</v>
      </c>
      <c r="U20" s="104">
        <f t="shared" si="12"/>
        <v>0</v>
      </c>
      <c r="V20" s="110">
        <f t="shared" si="17"/>
        <v>0</v>
      </c>
      <c r="W20" s="103">
        <f>+L19</f>
        <v>0</v>
      </c>
      <c r="X20" s="104">
        <f>+L18</f>
        <v>0</v>
      </c>
      <c r="Y20" s="104">
        <f t="shared" si="1"/>
        <v>0</v>
      </c>
      <c r="Z20" s="110">
        <f t="shared" si="18"/>
        <v>0</v>
      </c>
      <c r="AA20" s="103">
        <f>+O18</f>
        <v>0</v>
      </c>
      <c r="AB20" s="104">
        <f>+O19</f>
        <v>0</v>
      </c>
      <c r="AC20" s="104">
        <f t="shared" si="2"/>
        <v>0</v>
      </c>
      <c r="AD20" s="110">
        <f t="shared" si="19"/>
        <v>0</v>
      </c>
      <c r="AE20" s="695">
        <f t="shared" si="13"/>
        <v>0</v>
      </c>
      <c r="AF20" s="104">
        <f t="shared" si="14"/>
        <v>0</v>
      </c>
      <c r="AG20" s="724">
        <f t="shared" si="3"/>
        <v>0</v>
      </c>
      <c r="AH20" s="724">
        <f t="shared" si="4"/>
        <v>0</v>
      </c>
      <c r="AI20" s="700">
        <f t="shared" si="5"/>
        <v>0</v>
      </c>
      <c r="AJ20" s="700">
        <f t="shared" si="6"/>
        <v>0</v>
      </c>
      <c r="AK20" s="701" t="str">
        <f t="shared" si="15"/>
        <v/>
      </c>
      <c r="AL20" s="647" t="str">
        <f>IF(R20="","",SMALL(AK$6:AK$21,ROWS(AN$6:AN20)))</f>
        <v/>
      </c>
      <c r="AM20" s="762"/>
      <c r="AN20" s="779" t="str">
        <f t="shared" si="7"/>
        <v/>
      </c>
      <c r="AO20" s="357" t="str">
        <f t="shared" si="8"/>
        <v/>
      </c>
      <c r="AP20" s="705" t="str">
        <f t="shared" si="9"/>
        <v/>
      </c>
      <c r="AQ20" s="706" t="str">
        <f>IF(AL20="","",IF(AND(AN19=AN20,AO19=AO20,AP19=AP20),AQ19,$AQ$6+14))</f>
        <v/>
      </c>
      <c r="AR20" s="674" t="str">
        <f t="shared" si="10"/>
        <v/>
      </c>
      <c r="AT20" s="90"/>
      <c r="AW20" s="90"/>
      <c r="AX20" s="90"/>
      <c r="AZ20" s="90"/>
      <c r="BA20" s="90"/>
      <c r="BB20" s="90"/>
    </row>
    <row r="21" spans="1:54" ht="23.1" customHeight="1" thickBot="1">
      <c r="A21" s="179">
        <v>16</v>
      </c>
      <c r="B21" s="644"/>
      <c r="C21" s="210"/>
      <c r="D21" s="190"/>
      <c r="E21" s="90"/>
      <c r="F21" s="802">
        <v>16</v>
      </c>
      <c r="G21" s="829"/>
      <c r="H21" s="183" t="str">
        <f t="shared" si="0"/>
        <v/>
      </c>
      <c r="I21" s="222"/>
      <c r="J21" s="831"/>
      <c r="K21" s="186" t="str">
        <f>+H21</f>
        <v/>
      </c>
      <c r="L21" s="220"/>
      <c r="M21" s="831"/>
      <c r="N21" s="102" t="str">
        <f>+H21</f>
        <v/>
      </c>
      <c r="O21" s="217"/>
      <c r="P21" s="214"/>
      <c r="Q21" s="28">
        <v>16</v>
      </c>
      <c r="R21" s="482" t="str">
        <f t="shared" si="16"/>
        <v/>
      </c>
      <c r="S21" s="115">
        <f t="shared" si="11"/>
        <v>0</v>
      </c>
      <c r="T21" s="116">
        <f>+I20</f>
        <v>0</v>
      </c>
      <c r="U21" s="116">
        <f t="shared" si="12"/>
        <v>0</v>
      </c>
      <c r="V21" s="117">
        <f t="shared" si="17"/>
        <v>0</v>
      </c>
      <c r="W21" s="115">
        <f>+L21</f>
        <v>0</v>
      </c>
      <c r="X21" s="116">
        <f>+L20</f>
        <v>0</v>
      </c>
      <c r="Y21" s="116">
        <f t="shared" si="1"/>
        <v>0</v>
      </c>
      <c r="Z21" s="117">
        <f t="shared" si="18"/>
        <v>0</v>
      </c>
      <c r="AA21" s="115">
        <f>+O21</f>
        <v>0</v>
      </c>
      <c r="AB21" s="116">
        <f>+O20</f>
        <v>0</v>
      </c>
      <c r="AC21" s="116">
        <f t="shared" si="2"/>
        <v>0</v>
      </c>
      <c r="AD21" s="117">
        <f t="shared" si="19"/>
        <v>0</v>
      </c>
      <c r="AE21" s="696">
        <f t="shared" si="13"/>
        <v>0</v>
      </c>
      <c r="AF21" s="116">
        <f t="shared" si="14"/>
        <v>0</v>
      </c>
      <c r="AG21" s="725">
        <f t="shared" si="3"/>
        <v>0</v>
      </c>
      <c r="AH21" s="725">
        <f t="shared" si="4"/>
        <v>0</v>
      </c>
      <c r="AI21" s="700">
        <f t="shared" si="5"/>
        <v>0</v>
      </c>
      <c r="AJ21" s="700">
        <f t="shared" si="6"/>
        <v>0</v>
      </c>
      <c r="AK21" s="701" t="str">
        <f t="shared" si="15"/>
        <v/>
      </c>
      <c r="AL21" s="647" t="str">
        <f>IF(R21="","",SMALL(AK$6:AK$21,ROWS(AN$6:AN21)))</f>
        <v/>
      </c>
      <c r="AM21" s="764"/>
      <c r="AN21" s="780" t="str">
        <f t="shared" si="7"/>
        <v/>
      </c>
      <c r="AO21" s="707" t="str">
        <f t="shared" si="8"/>
        <v/>
      </c>
      <c r="AP21" s="708" t="str">
        <f t="shared" si="9"/>
        <v/>
      </c>
      <c r="AQ21" s="711" t="str">
        <f>IF(AL21="","",IF(AND(AN20=AN21,AO20=AO21,AP20=AP21),AQ20,$AQ$6+15))</f>
        <v/>
      </c>
      <c r="AR21" s="712" t="str">
        <f t="shared" si="10"/>
        <v/>
      </c>
      <c r="AT21" s="90"/>
      <c r="AW21" s="90"/>
      <c r="AX21" s="90"/>
      <c r="AZ21" s="90"/>
      <c r="BA21" s="90"/>
      <c r="BB21" s="90"/>
    </row>
    <row r="22" spans="1:54" s="90" customFormat="1" ht="22.5" customHeight="1" thickBot="1">
      <c r="A22" s="211"/>
      <c r="B22" s="125"/>
      <c r="C22" s="211"/>
      <c r="D22" s="126"/>
      <c r="G22" s="223"/>
      <c r="H22" s="126"/>
      <c r="I22" s="121">
        <f>SUM(I6:I21)</f>
        <v>0</v>
      </c>
      <c r="J22" s="191"/>
      <c r="K22" s="192"/>
      <c r="L22" s="121">
        <f>SUM(L6:L21)</f>
        <v>0</v>
      </c>
      <c r="M22" s="191"/>
      <c r="N22" s="192"/>
      <c r="O22" s="121">
        <f>SUM(O6:O21)</f>
        <v>0</v>
      </c>
      <c r="P22" s="166"/>
      <c r="R22" s="700" t="s">
        <v>12</v>
      </c>
      <c r="S22" s="718">
        <f t="shared" ref="S22:Y22" si="20">SUM(S6:S21)</f>
        <v>0</v>
      </c>
      <c r="T22" s="718">
        <f t="shared" si="20"/>
        <v>0</v>
      </c>
      <c r="U22" s="698">
        <f t="shared" si="20"/>
        <v>0</v>
      </c>
      <c r="V22" s="697">
        <f t="shared" si="20"/>
        <v>0</v>
      </c>
      <c r="W22" s="718">
        <f t="shared" si="20"/>
        <v>0</v>
      </c>
      <c r="X22" s="718">
        <f t="shared" si="20"/>
        <v>0</v>
      </c>
      <c r="Y22" s="698">
        <f t="shared" si="20"/>
        <v>0</v>
      </c>
      <c r="Z22" s="697">
        <f>SUM(Z6:Z21)</f>
        <v>0</v>
      </c>
      <c r="AA22" s="718">
        <f t="shared" ref="AA22:AF22" si="21">SUM(AA6:AA21)</f>
        <v>0</v>
      </c>
      <c r="AB22" s="718">
        <f t="shared" si="21"/>
        <v>0</v>
      </c>
      <c r="AC22" s="698">
        <f t="shared" si="21"/>
        <v>0</v>
      </c>
      <c r="AD22" s="697">
        <f t="shared" si="21"/>
        <v>0</v>
      </c>
      <c r="AE22" s="699">
        <f t="shared" si="21"/>
        <v>0</v>
      </c>
      <c r="AF22" s="699">
        <f t="shared" si="21"/>
        <v>0</v>
      </c>
      <c r="AG22" s="698">
        <f>SUM(AG6:AG21)</f>
        <v>0</v>
      </c>
      <c r="AH22" s="697">
        <f>SUM(AH6:AH21)</f>
        <v>0</v>
      </c>
      <c r="AI22" s="719"/>
      <c r="AJ22" s="719"/>
      <c r="AK22" s="719"/>
      <c r="AL22" s="719"/>
      <c r="AM22" s="719"/>
      <c r="AN22" s="726">
        <f>SUM(AN6:AN21)</f>
        <v>0</v>
      </c>
      <c r="AO22" s="727">
        <f>SUM(AO6:AO21)</f>
        <v>0</v>
      </c>
      <c r="AP22" s="719"/>
      <c r="AQ22" s="719"/>
      <c r="AR22" s="719"/>
      <c r="AU22" s="211"/>
      <c r="AV22" s="5"/>
      <c r="AY22" s="126"/>
    </row>
    <row r="23" spans="1:54" s="90" customFormat="1" ht="22.5" customHeight="1" thickBot="1">
      <c r="A23" s="211"/>
      <c r="B23" s="125"/>
      <c r="C23" s="211"/>
      <c r="D23" s="126"/>
      <c r="G23" s="223"/>
      <c r="H23" s="126"/>
      <c r="J23" s="167"/>
      <c r="L23" s="126"/>
      <c r="M23" s="127"/>
      <c r="O23" s="126"/>
      <c r="P23" s="166"/>
      <c r="R23" s="95"/>
      <c r="S23" s="95"/>
      <c r="T23" s="94"/>
      <c r="U23" s="94">
        <v>0</v>
      </c>
      <c r="V23" s="94">
        <v>32</v>
      </c>
      <c r="W23" s="94"/>
      <c r="X23" s="94"/>
      <c r="Y23" s="94">
        <v>0</v>
      </c>
      <c r="Z23" s="94">
        <v>32</v>
      </c>
      <c r="AA23" s="94"/>
      <c r="AB23" s="94"/>
      <c r="AC23" s="94">
        <v>0</v>
      </c>
      <c r="AD23" s="94">
        <v>32</v>
      </c>
      <c r="AE23" s="94"/>
      <c r="AF23" s="94"/>
      <c r="AG23" s="94" t="str">
        <f>IF(AG22=0,"OK","ERREUR")</f>
        <v>OK</v>
      </c>
      <c r="AH23" s="94"/>
      <c r="AI23" s="95"/>
      <c r="AJ23" s="95"/>
      <c r="AK23" s="95"/>
      <c r="AL23" s="95"/>
      <c r="AM23" s="95"/>
      <c r="AN23" s="95"/>
      <c r="AO23" s="94" t="str">
        <f>IF(AP22=0,"OK","ERREUR")</f>
        <v>OK</v>
      </c>
      <c r="AQ23" s="194"/>
      <c r="AR23" s="95"/>
      <c r="AU23" s="211"/>
      <c r="AV23" s="5"/>
      <c r="AY23" s="126"/>
    </row>
    <row r="24" spans="1:54" s="90" customFormat="1" ht="21.75" customHeight="1" thickBot="1">
      <c r="A24" s="211"/>
      <c r="B24" s="479" t="s">
        <v>300</v>
      </c>
      <c r="C24" s="211"/>
      <c r="D24" s="126"/>
      <c r="G24" s="223"/>
      <c r="H24" s="126"/>
      <c r="I24" s="169"/>
      <c r="J24" s="169"/>
      <c r="K24" s="169"/>
      <c r="L24" s="170"/>
      <c r="M24" s="171"/>
      <c r="N24" s="169"/>
      <c r="O24" s="5"/>
      <c r="P24" s="166"/>
      <c r="AQ24" s="168"/>
    </row>
    <row r="25" spans="1:54" s="90" customFormat="1" ht="22.5" customHeight="1" thickBot="1">
      <c r="A25" s="211"/>
      <c r="B25" s="480" t="s">
        <v>292</v>
      </c>
      <c r="C25" s="211"/>
      <c r="D25" s="126"/>
      <c r="G25" s="223"/>
      <c r="H25" s="181" t="s">
        <v>154</v>
      </c>
      <c r="I25" s="169"/>
      <c r="J25" s="169"/>
      <c r="K25" s="827" t="s">
        <v>133</v>
      </c>
      <c r="L25" s="827"/>
      <c r="M25" s="171"/>
      <c r="N25" s="169"/>
      <c r="O25" s="5"/>
      <c r="P25" s="166"/>
      <c r="AQ25" s="168"/>
    </row>
    <row r="26" spans="1:54" s="90" customFormat="1" ht="22.5" customHeight="1">
      <c r="A26" s="211"/>
      <c r="B26" s="125"/>
      <c r="C26" s="211"/>
      <c r="D26" s="126"/>
      <c r="G26" s="223"/>
      <c r="H26" s="126"/>
      <c r="J26" s="167"/>
      <c r="L26" s="126"/>
      <c r="M26" s="127"/>
      <c r="O26" s="126"/>
      <c r="P26" s="166"/>
      <c r="AD26" s="211"/>
      <c r="AP26" s="244"/>
      <c r="AQ26" s="168"/>
    </row>
    <row r="27" spans="1:54" s="90" customFormat="1" ht="22.5" customHeight="1">
      <c r="A27" s="638"/>
      <c r="B27" s="125"/>
      <c r="C27" s="638"/>
      <c r="D27" s="126"/>
      <c r="G27" s="223"/>
      <c r="H27" s="126"/>
      <c r="J27" s="167"/>
      <c r="L27" s="126"/>
      <c r="M27" s="127"/>
      <c r="O27" s="126"/>
      <c r="P27" s="166"/>
      <c r="AD27" s="638"/>
      <c r="AP27" s="244"/>
      <c r="AQ27" s="168"/>
    </row>
    <row r="28" spans="1:54" s="90" customFormat="1" ht="22.5" customHeight="1">
      <c r="A28" s="638"/>
      <c r="B28" s="125"/>
      <c r="C28" s="638"/>
      <c r="D28" s="126"/>
      <c r="G28" s="223"/>
      <c r="H28" s="126"/>
      <c r="J28" s="167"/>
      <c r="L28" s="126"/>
      <c r="M28" s="127"/>
      <c r="O28" s="126"/>
      <c r="P28" s="166"/>
      <c r="AD28" s="638"/>
      <c r="AP28" s="244"/>
      <c r="AQ28" s="168"/>
    </row>
    <row r="29" spans="1:54" s="90" customFormat="1" ht="22.5" customHeight="1">
      <c r="A29" s="638"/>
      <c r="B29" s="125"/>
      <c r="C29" s="638"/>
      <c r="D29" s="126"/>
      <c r="G29" s="223"/>
      <c r="H29" s="126"/>
      <c r="J29" s="167"/>
      <c r="L29" s="126"/>
      <c r="M29" s="127"/>
      <c r="O29" s="126"/>
      <c r="P29" s="166"/>
      <c r="AD29" s="638"/>
      <c r="AP29" s="244"/>
      <c r="AQ29" s="168"/>
    </row>
    <row r="30" spans="1:54" s="90" customFormat="1" ht="22.5" customHeight="1">
      <c r="A30" s="638"/>
      <c r="B30" s="125"/>
      <c r="C30" s="638"/>
      <c r="D30" s="126"/>
      <c r="G30" s="223"/>
      <c r="H30" s="126"/>
      <c r="J30" s="167"/>
      <c r="L30" s="126"/>
      <c r="M30" s="127"/>
      <c r="O30" s="126"/>
      <c r="P30" s="166"/>
      <c r="AD30" s="638"/>
      <c r="AP30" s="244"/>
      <c r="AQ30" s="168"/>
    </row>
    <row r="31" spans="1:54" s="90" customFormat="1" ht="22.5" customHeight="1">
      <c r="A31" s="211"/>
      <c r="B31" s="125"/>
      <c r="C31" s="211"/>
      <c r="D31" s="126"/>
      <c r="G31" s="223"/>
      <c r="H31" s="126"/>
      <c r="J31" s="167"/>
      <c r="L31" s="126"/>
      <c r="M31" s="127"/>
      <c r="O31" s="126"/>
      <c r="P31" s="166"/>
      <c r="AQ31" s="168"/>
      <c r="AT31" s="126"/>
      <c r="AU31" s="211"/>
      <c r="AV31" s="5"/>
      <c r="AY31" s="126"/>
    </row>
    <row r="32" spans="1:54" s="90" customFormat="1" ht="20.25" customHeight="1">
      <c r="A32" s="211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Q32" s="168"/>
      <c r="AT32" s="126"/>
      <c r="AU32" s="211"/>
      <c r="AV32" s="5"/>
      <c r="AY32" s="126"/>
    </row>
    <row r="33" spans="2:51" s="90" customFormat="1" ht="20.25" customHeight="1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Z33" s="126"/>
      <c r="AA33" s="126"/>
      <c r="AC33" s="168"/>
      <c r="AT33" s="126"/>
      <c r="AU33" s="211"/>
      <c r="AV33" s="5"/>
      <c r="AY33" s="126"/>
    </row>
    <row r="34" spans="2:51" s="90" customFormat="1" ht="20.100000000000001" customHeight="1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T34" s="126"/>
      <c r="U34" s="126"/>
      <c r="W34" s="168"/>
    </row>
    <row r="35" spans="2:51" s="90" customFormat="1" ht="20.100000000000001" customHeight="1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T35" s="126"/>
      <c r="U35" s="126"/>
      <c r="W35" s="168"/>
    </row>
    <row r="36" spans="2:51" s="90" customFormat="1" ht="20.100000000000001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T36" s="126"/>
      <c r="U36" s="126"/>
      <c r="W36" s="168"/>
    </row>
    <row r="37" spans="2:51" s="90" customFormat="1" ht="20.100000000000001" customHeight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T37" s="126"/>
      <c r="U37" s="126"/>
      <c r="W37" s="168"/>
    </row>
    <row r="38" spans="2:51" s="90" customFormat="1" ht="20.100000000000001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S38" s="126"/>
      <c r="T38" s="126"/>
      <c r="V38" s="168"/>
    </row>
    <row r="39" spans="2:51" s="90" customFormat="1" ht="20.100000000000001" customHeight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T39" s="126"/>
      <c r="U39" s="126"/>
      <c r="W39" s="168"/>
    </row>
    <row r="40" spans="2:51" s="90" customFormat="1" ht="20.100000000000001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T40" s="126"/>
      <c r="U40" s="126"/>
      <c r="W40" s="168"/>
    </row>
    <row r="41" spans="2:51" s="90" customFormat="1" ht="20.100000000000001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T41" s="126"/>
      <c r="U41" s="126"/>
      <c r="W41" s="168"/>
    </row>
    <row r="42" spans="2:51" s="90" customFormat="1" ht="20.100000000000001" customHeigh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T42" s="126"/>
      <c r="U42" s="126"/>
      <c r="W42" s="168"/>
    </row>
    <row r="43" spans="2:51" s="90" customFormat="1" ht="20.100000000000001" customHeight="1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T43" s="126"/>
      <c r="U43" s="126"/>
      <c r="W43" s="168"/>
    </row>
    <row r="44" spans="2:51" s="90" customFormat="1" ht="20.100000000000001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T44" s="126"/>
      <c r="U44" s="126"/>
      <c r="W44" s="168"/>
    </row>
    <row r="45" spans="2:51" s="90" customFormat="1" ht="20.100000000000001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T45" s="126"/>
      <c r="U45" s="126"/>
      <c r="W45" s="168"/>
    </row>
    <row r="46" spans="2:51" s="90" customFormat="1" ht="20.100000000000001" customHeight="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T46" s="126"/>
      <c r="U46" s="126"/>
      <c r="W46" s="168"/>
    </row>
    <row r="47" spans="2:51" s="90" customFormat="1" ht="20.100000000000001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S47" s="168"/>
    </row>
    <row r="48" spans="2:51" s="90" customFormat="1" ht="20.100000000000001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 s="211"/>
      <c r="S48" s="131"/>
      <c r="T48" s="211"/>
    </row>
    <row r="49" spans="1:52" ht="20.100000000000001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S49" s="131"/>
      <c r="U49" s="90"/>
      <c r="AQ49" s="211"/>
      <c r="AS49" s="211"/>
      <c r="AT49" s="90"/>
      <c r="AU49" s="90"/>
      <c r="AV49" s="90"/>
      <c r="AW49" s="90"/>
      <c r="AX49" s="90"/>
      <c r="AY49" s="90"/>
      <c r="AZ49" s="90"/>
    </row>
    <row r="50" spans="1:52" ht="15.7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S50" s="131"/>
      <c r="U50" s="90"/>
      <c r="V50" s="126"/>
      <c r="W50" s="126"/>
      <c r="Y50" s="5"/>
      <c r="AB50" s="126"/>
      <c r="AQ50" s="211"/>
      <c r="AS50" s="211"/>
      <c r="AT50" s="211"/>
      <c r="AV50" s="211"/>
      <c r="AY50" s="211"/>
    </row>
    <row r="51" spans="1:52" ht="15.7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S51" s="131"/>
      <c r="U51" s="90"/>
      <c r="V51" s="126"/>
      <c r="W51" s="126"/>
      <c r="Y51" s="5"/>
      <c r="AB51" s="126"/>
      <c r="AQ51" s="211"/>
      <c r="AS51" s="211"/>
      <c r="AT51" s="211"/>
      <c r="AV51" s="211"/>
      <c r="AY51" s="211"/>
    </row>
    <row r="52" spans="1:52" ht="15.7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 s="90"/>
      <c r="S52" s="126"/>
      <c r="T52" s="126"/>
      <c r="V52" s="5"/>
      <c r="Y52" s="126"/>
      <c r="AQ52" s="211"/>
      <c r="AS52" s="211"/>
      <c r="AT52" s="211"/>
      <c r="AV52" s="211"/>
      <c r="AY52" s="211"/>
    </row>
    <row r="53" spans="1:52" ht="15.7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S53" s="131"/>
      <c r="U53" s="90"/>
      <c r="V53" s="126"/>
      <c r="W53" s="126"/>
      <c r="Y53" s="5"/>
      <c r="AB53" s="126"/>
      <c r="AQ53" s="211"/>
      <c r="AS53" s="211"/>
      <c r="AT53" s="211"/>
      <c r="AV53" s="211"/>
      <c r="AY53" s="211"/>
    </row>
    <row r="54" spans="1:52" ht="15.75">
      <c r="A54" s="126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T54" s="90"/>
      <c r="X54" s="131"/>
      <c r="Z54" s="90"/>
      <c r="AA54" s="126"/>
      <c r="AB54" s="126"/>
      <c r="AD54" s="5"/>
      <c r="AQ54" s="211"/>
      <c r="AS54" s="211"/>
      <c r="AT54" s="211"/>
      <c r="AV54" s="211"/>
      <c r="AY54" s="211"/>
    </row>
    <row r="55" spans="1:52" ht="15.75">
      <c r="A55" s="126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S55" s="131"/>
      <c r="U55" s="90"/>
      <c r="V55" s="126"/>
      <c r="W55" s="126"/>
      <c r="Y55" s="5"/>
      <c r="AB55" s="126"/>
      <c r="AQ55" s="211"/>
      <c r="AS55" s="211"/>
      <c r="AT55" s="211"/>
      <c r="AV55" s="211"/>
      <c r="AY55" s="211"/>
    </row>
    <row r="56" spans="1:52" ht="15.75">
      <c r="A56" s="12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S56" s="131"/>
      <c r="U56" s="90"/>
      <c r="V56" s="126"/>
      <c r="W56" s="126"/>
      <c r="Y56" s="5"/>
      <c r="AB56" s="126"/>
      <c r="AQ56" s="211"/>
      <c r="AS56" s="211"/>
      <c r="AT56" s="211"/>
      <c r="AV56" s="211"/>
      <c r="AY56" s="211"/>
    </row>
    <row r="57" spans="1:52" ht="15.75">
      <c r="A57" s="126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S57" s="131"/>
      <c r="U57" s="90"/>
      <c r="V57" s="126"/>
      <c r="W57" s="126"/>
      <c r="Y57" s="5"/>
      <c r="AB57" s="126"/>
      <c r="AQ57" s="211"/>
      <c r="AS57" s="211"/>
      <c r="AT57" s="211"/>
      <c r="AV57" s="211"/>
      <c r="AY57" s="211"/>
    </row>
    <row r="58" spans="1:52" ht="15.75">
      <c r="A58" s="126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S58" s="131"/>
      <c r="U58" s="90"/>
      <c r="V58" s="126"/>
      <c r="W58" s="126"/>
      <c r="Y58" s="5"/>
      <c r="AB58" s="126"/>
      <c r="AQ58" s="211"/>
      <c r="AS58" s="211"/>
      <c r="AT58" s="211"/>
      <c r="AV58" s="211"/>
      <c r="AY58" s="211"/>
    </row>
    <row r="59" spans="1:52" ht="15.75">
      <c r="A59" s="126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S59" s="131"/>
      <c r="U59" s="90"/>
      <c r="V59" s="126"/>
      <c r="W59" s="126"/>
      <c r="Y59" s="5"/>
      <c r="AB59" s="126"/>
      <c r="AQ59" s="211"/>
      <c r="AS59" s="211"/>
      <c r="AT59" s="211"/>
      <c r="AV59" s="211"/>
      <c r="AY59" s="211"/>
    </row>
    <row r="60" spans="1:52" ht="15.75">
      <c r="A60" s="126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S60" s="131"/>
      <c r="U60" s="90"/>
      <c r="V60" s="126"/>
      <c r="W60" s="126"/>
      <c r="Y60" s="5"/>
      <c r="AB60" s="126"/>
      <c r="AQ60" s="211"/>
      <c r="AS60" s="211"/>
      <c r="AT60" s="211"/>
      <c r="AV60" s="211"/>
      <c r="AY60" s="211"/>
    </row>
    <row r="61" spans="1:52" ht="15.75">
      <c r="A61" s="126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S61" s="131"/>
      <c r="U61" s="90"/>
      <c r="V61" s="126"/>
      <c r="W61" s="126"/>
      <c r="Y61" s="5"/>
      <c r="AB61" s="126"/>
      <c r="AQ61" s="211"/>
      <c r="AS61" s="211"/>
      <c r="AT61" s="211"/>
      <c r="AV61" s="211"/>
      <c r="AY61" s="211"/>
    </row>
    <row r="62" spans="1:52" ht="15.75">
      <c r="A62" s="126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S62" s="131"/>
      <c r="U62" s="90"/>
      <c r="V62" s="126"/>
      <c r="W62" s="126"/>
      <c r="Y62" s="5"/>
      <c r="AB62" s="126"/>
      <c r="AQ62" s="211"/>
      <c r="AS62" s="211"/>
      <c r="AT62" s="211"/>
      <c r="AV62" s="211"/>
      <c r="AY62" s="211"/>
    </row>
    <row r="63" spans="1:52" ht="15.75">
      <c r="A63" s="126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S63" s="131"/>
      <c r="U63" s="90"/>
      <c r="V63" s="126"/>
      <c r="W63" s="126"/>
      <c r="Y63" s="5"/>
      <c r="AB63" s="126"/>
      <c r="AQ63" s="211"/>
      <c r="AS63" s="211"/>
      <c r="AT63" s="211"/>
      <c r="AV63" s="211"/>
      <c r="AY63" s="211"/>
    </row>
    <row r="64" spans="1:52" ht="15.75">
      <c r="A64" s="126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S64" s="131"/>
      <c r="U64" s="90"/>
      <c r="V64" s="126"/>
      <c r="W64" s="126"/>
      <c r="Y64" s="5"/>
      <c r="AB64" s="126"/>
      <c r="AQ64" s="211"/>
      <c r="AS64" s="211"/>
      <c r="AT64" s="211"/>
      <c r="AV64" s="211"/>
      <c r="AY64" s="211"/>
    </row>
    <row r="65" spans="1:51" ht="15.75">
      <c r="A65" s="126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S65" s="131"/>
      <c r="U65" s="90"/>
      <c r="V65" s="126"/>
      <c r="W65" s="126"/>
      <c r="Y65" s="5"/>
      <c r="AB65" s="126"/>
      <c r="AQ65" s="211"/>
      <c r="AS65" s="211"/>
      <c r="AT65" s="211"/>
      <c r="AV65" s="211"/>
      <c r="AY65" s="211"/>
    </row>
    <row r="66" spans="1:51" ht="15.75">
      <c r="A66" s="12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S66" s="90"/>
      <c r="W66" s="131"/>
      <c r="Y66" s="90"/>
      <c r="Z66" s="126"/>
      <c r="AA66" s="126"/>
      <c r="AC66" s="5"/>
      <c r="AF66" s="126"/>
      <c r="AG66" s="126"/>
      <c r="AH66" s="126"/>
      <c r="AQ66" s="211"/>
      <c r="AS66" s="211"/>
      <c r="AT66" s="211"/>
      <c r="AV66" s="211"/>
      <c r="AY66" s="211"/>
    </row>
    <row r="67" spans="1:51" ht="15.7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AD67" s="90"/>
      <c r="AI67" s="90"/>
      <c r="AJ67" s="90"/>
      <c r="AK67" s="90"/>
      <c r="AL67" s="90"/>
      <c r="AM67" s="90"/>
      <c r="AN67" s="90"/>
      <c r="AO67" s="90"/>
      <c r="AP67" s="126"/>
      <c r="AQ67" s="211"/>
      <c r="AR67" s="5"/>
      <c r="AS67" s="211"/>
      <c r="AT67" s="211"/>
      <c r="AV67" s="211"/>
      <c r="AY67" s="211"/>
    </row>
    <row r="68" spans="1:51" ht="1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AV68" s="211"/>
      <c r="AY68" s="211"/>
    </row>
    <row r="69" spans="1:51" ht="15.7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51" ht="15.7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</sheetData>
  <sheetProtection password="CFC3" sheet="1" objects="1" scenarios="1" formatCells="0" formatColumns="0" formatRows="0" insertColumns="0" insertRows="0" insertHyperlinks="0" deleteColumns="0" deleteRows="0" sort="0"/>
  <mergeCells count="31">
    <mergeCell ref="AX11:AX12"/>
    <mergeCell ref="AT8:AT9"/>
    <mergeCell ref="AT14:AT15"/>
    <mergeCell ref="AQ4:AR4"/>
    <mergeCell ref="K25:L25"/>
    <mergeCell ref="M20:M21"/>
    <mergeCell ref="M12:M13"/>
    <mergeCell ref="M14:M15"/>
    <mergeCell ref="M16:M17"/>
    <mergeCell ref="M18:M19"/>
    <mergeCell ref="AG4:AH4"/>
    <mergeCell ref="H3:I3"/>
    <mergeCell ref="Q2:S2"/>
    <mergeCell ref="G6:G7"/>
    <mergeCell ref="G8:G9"/>
    <mergeCell ref="G10:G11"/>
    <mergeCell ref="J6:J7"/>
    <mergeCell ref="J8:J9"/>
    <mergeCell ref="J10:J11"/>
    <mergeCell ref="M6:M7"/>
    <mergeCell ref="M8:M9"/>
    <mergeCell ref="M10:M11"/>
    <mergeCell ref="G12:G13"/>
    <mergeCell ref="G16:G17"/>
    <mergeCell ref="G18:G19"/>
    <mergeCell ref="G20:G21"/>
    <mergeCell ref="J12:J13"/>
    <mergeCell ref="J14:J15"/>
    <mergeCell ref="J16:J17"/>
    <mergeCell ref="J18:J19"/>
    <mergeCell ref="J20:J21"/>
  </mergeCells>
  <conditionalFormatting sqref="AQ1:AQ3 AQ6:AQ1048576">
    <cfRule type="duplicateValues" dxfId="36" priority="12"/>
  </conditionalFormatting>
  <conditionalFormatting sqref="AO23 AG23">
    <cfRule type="containsText" dxfId="35" priority="10" operator="containsText" text="ERREUR">
      <formula>NOT(ISERROR(SEARCH("ERREUR",AG23)))</formula>
    </cfRule>
    <cfRule type="containsText" dxfId="34" priority="11" operator="containsText" text="OK">
      <formula>NOT(ISERROR(SEARCH("OK",AG23)))</formula>
    </cfRule>
  </conditionalFormatting>
  <conditionalFormatting sqref="AQ7:AQ21">
    <cfRule type="duplicateValues" dxfId="33" priority="7"/>
  </conditionalFormatting>
  <conditionalFormatting sqref="AQ7">
    <cfRule type="duplicateValues" dxfId="32" priority="3"/>
  </conditionalFormatting>
  <hyperlinks>
    <hyperlink ref="A2" location="'Tirage Renc.'!A1" display="'Tirage Renc.'!A1"/>
  </hyperlinks>
  <pageMargins left="0.11" right="0.15" top="0.15748031496062992" bottom="0.25" header="0.1" footer="0.19"/>
  <pageSetup paperSize="9" scale="91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G12"/>
  <sheetViews>
    <sheetView view="pageBreakPreview" zoomScale="70" zoomScaleNormal="80" zoomScaleSheetLayoutView="70" workbookViewId="0">
      <selection activeCell="P6" sqref="P6"/>
    </sheetView>
  </sheetViews>
  <sheetFormatPr baseColWidth="10" defaultRowHeight="15"/>
  <cols>
    <col min="1" max="1" width="18.42578125" customWidth="1"/>
    <col min="2" max="2" width="15.42578125" customWidth="1"/>
    <col min="3" max="3" width="26.140625" customWidth="1"/>
    <col min="4" max="4" width="14" customWidth="1"/>
    <col min="5" max="5" width="26.140625" customWidth="1"/>
    <col min="6" max="6" width="14.42578125" customWidth="1"/>
    <col min="7" max="7" width="26.140625" customWidth="1"/>
  </cols>
  <sheetData>
    <row r="1" spans="1:7" ht="36" customHeight="1">
      <c r="D1" s="402" t="s">
        <v>235</v>
      </c>
    </row>
    <row r="2" spans="1:7" ht="34.5" customHeight="1" thickBot="1"/>
    <row r="3" spans="1:7" ht="46.5" thickBot="1">
      <c r="A3" s="267" t="s">
        <v>96</v>
      </c>
      <c r="B3" s="292" t="s">
        <v>95</v>
      </c>
      <c r="C3" s="293" t="s">
        <v>97</v>
      </c>
      <c r="D3" s="292" t="s">
        <v>95</v>
      </c>
      <c r="E3" s="294" t="s">
        <v>98</v>
      </c>
      <c r="F3" s="292" t="s">
        <v>95</v>
      </c>
      <c r="G3" s="296" t="s">
        <v>99</v>
      </c>
    </row>
    <row r="4" spans="1:7" ht="45.75">
      <c r="A4" s="268"/>
      <c r="B4" s="312">
        <v>1</v>
      </c>
      <c r="C4" s="313" t="s">
        <v>15</v>
      </c>
      <c r="D4" s="314">
        <v>9</v>
      </c>
      <c r="E4" s="313" t="s">
        <v>22</v>
      </c>
      <c r="F4" s="314">
        <v>5</v>
      </c>
      <c r="G4" s="313" t="s">
        <v>19</v>
      </c>
    </row>
    <row r="5" spans="1:7" ht="45.75">
      <c r="A5" s="303"/>
      <c r="B5" s="315">
        <v>2</v>
      </c>
      <c r="C5" s="316" t="s">
        <v>16</v>
      </c>
      <c r="D5" s="317">
        <v>8</v>
      </c>
      <c r="E5" s="316" t="s">
        <v>35</v>
      </c>
      <c r="F5" s="317">
        <v>6</v>
      </c>
      <c r="G5" s="316" t="s">
        <v>36</v>
      </c>
    </row>
    <row r="6" spans="1:7" ht="45.75">
      <c r="A6" s="605" t="s">
        <v>106</v>
      </c>
      <c r="B6" s="315">
        <v>3</v>
      </c>
      <c r="C6" s="318" t="s">
        <v>17</v>
      </c>
      <c r="D6" s="317">
        <v>7</v>
      </c>
      <c r="E6" s="319" t="s">
        <v>23</v>
      </c>
      <c r="F6" s="320">
        <v>9</v>
      </c>
      <c r="G6" s="321" t="s">
        <v>20</v>
      </c>
    </row>
    <row r="7" spans="1:7" ht="45.75">
      <c r="A7" s="605"/>
      <c r="B7" s="315">
        <v>4</v>
      </c>
      <c r="C7" s="318" t="s">
        <v>18</v>
      </c>
      <c r="D7" s="317">
        <v>6</v>
      </c>
      <c r="E7" s="318" t="s">
        <v>33</v>
      </c>
      <c r="F7" s="320">
        <v>8</v>
      </c>
      <c r="G7" s="321" t="s">
        <v>21</v>
      </c>
    </row>
    <row r="8" spans="1:7" ht="45.75">
      <c r="A8" s="605" t="s">
        <v>107</v>
      </c>
      <c r="B8" s="315">
        <v>5</v>
      </c>
      <c r="C8" s="322" t="s">
        <v>24</v>
      </c>
      <c r="D8" s="317">
        <v>3</v>
      </c>
      <c r="E8" s="323" t="s">
        <v>37</v>
      </c>
      <c r="F8" s="320">
        <v>2</v>
      </c>
      <c r="G8" s="324" t="s">
        <v>39</v>
      </c>
    </row>
    <row r="9" spans="1:7" ht="45.75">
      <c r="A9" s="304"/>
      <c r="B9" s="315">
        <v>6</v>
      </c>
      <c r="C9" s="325" t="s">
        <v>25</v>
      </c>
      <c r="D9" s="326">
        <v>4</v>
      </c>
      <c r="E9" s="322" t="s">
        <v>27</v>
      </c>
      <c r="F9" s="320">
        <v>7</v>
      </c>
      <c r="G9" s="324" t="s">
        <v>49</v>
      </c>
    </row>
    <row r="10" spans="1:7" ht="45.75">
      <c r="A10" s="304"/>
      <c r="B10" s="315">
        <v>7</v>
      </c>
      <c r="C10" s="322" t="s">
        <v>29</v>
      </c>
      <c r="D10" s="326">
        <v>5</v>
      </c>
      <c r="E10" s="322" t="s">
        <v>26</v>
      </c>
      <c r="F10" s="320">
        <v>1</v>
      </c>
      <c r="G10" s="324" t="s">
        <v>28</v>
      </c>
    </row>
    <row r="11" spans="1:7" ht="45.75">
      <c r="A11" s="304"/>
      <c r="B11" s="315">
        <v>8</v>
      </c>
      <c r="C11" s="322" t="s">
        <v>129</v>
      </c>
      <c r="D11" s="326">
        <v>2</v>
      </c>
      <c r="E11" s="322" t="s">
        <v>48</v>
      </c>
      <c r="F11" s="320">
        <v>3</v>
      </c>
      <c r="G11" s="324" t="s">
        <v>47</v>
      </c>
    </row>
    <row r="12" spans="1:7" ht="46.5" thickBot="1">
      <c r="A12" s="305"/>
      <c r="B12" s="327">
        <v>9</v>
      </c>
      <c r="C12" s="328" t="s">
        <v>34</v>
      </c>
      <c r="D12" s="329">
        <v>1</v>
      </c>
      <c r="E12" s="330" t="s">
        <v>45</v>
      </c>
      <c r="F12" s="331">
        <v>4</v>
      </c>
      <c r="G12" s="332" t="s">
        <v>46</v>
      </c>
    </row>
  </sheetData>
  <pageMargins left="0.19" right="0.28999999999999998" top="0.28999999999999998" bottom="0.5" header="0.13" footer="0.31496062992125984"/>
  <pageSetup paperSize="9" orientation="landscape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43CEFF"/>
  </sheetPr>
  <dimension ref="A1:AZ67"/>
  <sheetViews>
    <sheetView zoomScale="70" zoomScaleNormal="70" workbookViewId="0">
      <selection activeCell="AT38" sqref="AT38"/>
    </sheetView>
  </sheetViews>
  <sheetFormatPr baseColWidth="10" defaultRowHeight="15"/>
  <cols>
    <col min="1" max="1" width="6.42578125" style="90" customWidth="1"/>
    <col min="2" max="2" width="27.42578125" style="90" customWidth="1"/>
    <col min="3" max="3" width="23.42578125" style="90" customWidth="1"/>
    <col min="4" max="4" width="9.28515625" style="90" customWidth="1"/>
    <col min="5" max="5" width="6.42578125" style="90" customWidth="1"/>
    <col min="6" max="6" width="8.7109375" style="90" customWidth="1"/>
    <col min="7" max="7" width="6.85546875" style="90" customWidth="1"/>
    <col min="8" max="8" width="21.7109375" style="90" customWidth="1"/>
    <col min="9" max="9" width="8.28515625" style="90" customWidth="1"/>
    <col min="10" max="10" width="8.140625" style="90" customWidth="1"/>
    <col min="11" max="11" width="21.85546875" style="90" customWidth="1"/>
    <col min="12" max="12" width="8.5703125" style="90" customWidth="1"/>
    <col min="13" max="13" width="8.28515625" style="90" customWidth="1"/>
    <col min="14" max="14" width="21.42578125" style="90" customWidth="1"/>
    <col min="15" max="15" width="6.85546875" style="90" customWidth="1"/>
    <col min="16" max="16" width="4.140625" style="90" customWidth="1"/>
    <col min="17" max="17" width="5.7109375" style="90" customWidth="1"/>
    <col min="18" max="18" width="25.5703125" style="90" customWidth="1"/>
    <col min="19" max="32" width="6.7109375" style="90" customWidth="1"/>
    <col min="33" max="33" width="7.85546875" style="90" customWidth="1"/>
    <col min="34" max="34" width="9.5703125" style="90" customWidth="1"/>
    <col min="35" max="35" width="9.42578125" style="90" hidden="1" customWidth="1"/>
    <col min="36" max="36" width="6.5703125" style="90" hidden="1" customWidth="1"/>
    <col min="37" max="37" width="17.5703125" style="90" hidden="1" customWidth="1"/>
    <col min="38" max="38" width="18.42578125" style="90" hidden="1" customWidth="1"/>
    <col min="39" max="39" width="7.140625" style="90" customWidth="1"/>
    <col min="40" max="40" width="10.5703125" style="90" customWidth="1"/>
    <col min="41" max="41" width="8.7109375" style="90" customWidth="1"/>
    <col min="42" max="42" width="7.85546875" style="90" customWidth="1"/>
    <col min="43" max="43" width="8.85546875" style="90" customWidth="1"/>
    <col min="44" max="44" width="33" style="90" customWidth="1"/>
    <col min="45" max="45" width="6.5703125" style="90" customWidth="1"/>
    <col min="46" max="46" width="5.7109375" style="90" customWidth="1"/>
    <col min="47" max="47" width="25.28515625" style="90" customWidth="1"/>
    <col min="48" max="48" width="6.7109375" style="90" customWidth="1"/>
    <col min="49" max="49" width="5" style="90" customWidth="1"/>
    <col min="50" max="50" width="7.42578125" style="90" customWidth="1"/>
    <col min="51" max="51" width="17.85546875" style="90" customWidth="1"/>
    <col min="52" max="52" width="6.7109375" style="90" customWidth="1"/>
    <col min="53" max="16384" width="11.42578125" style="90"/>
  </cols>
  <sheetData>
    <row r="1" spans="1:52" ht="41.25" customHeight="1">
      <c r="A1" s="476"/>
      <c r="B1" s="125"/>
      <c r="C1" s="476"/>
      <c r="D1" s="126"/>
      <c r="E1" s="476"/>
      <c r="F1" s="799"/>
      <c r="G1" s="476"/>
      <c r="H1" s="126"/>
      <c r="I1" s="126"/>
      <c r="J1" s="127"/>
      <c r="K1" s="476"/>
      <c r="L1" s="126"/>
      <c r="M1" s="127"/>
      <c r="N1" s="476"/>
      <c r="O1" s="128" t="s">
        <v>0</v>
      </c>
      <c r="P1" s="129"/>
      <c r="Q1" s="130"/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6"/>
      <c r="AE1" s="476"/>
      <c r="AF1" s="476"/>
      <c r="AG1" s="476"/>
      <c r="AH1" s="476"/>
      <c r="AO1" s="476"/>
      <c r="AP1" s="476"/>
      <c r="AQ1" s="131"/>
      <c r="AR1" s="476"/>
      <c r="AT1" s="126"/>
      <c r="AU1" s="476"/>
      <c r="AV1" s="5"/>
      <c r="AW1" s="476"/>
      <c r="AX1" s="476"/>
      <c r="AY1" s="126"/>
      <c r="AZ1" s="476"/>
    </row>
    <row r="2" spans="1:52" ht="21" thickBot="1">
      <c r="A2" s="254" t="s">
        <v>167</v>
      </c>
      <c r="B2" s="255"/>
      <c r="C2" s="476"/>
      <c r="D2" s="126"/>
      <c r="E2" s="476"/>
      <c r="F2" s="799"/>
      <c r="G2" s="476"/>
      <c r="H2" s="132"/>
      <c r="I2" s="133"/>
      <c r="J2" s="127"/>
      <c r="K2" s="133"/>
      <c r="L2" s="133"/>
      <c r="M2" s="127"/>
      <c r="N2" s="133"/>
      <c r="O2" s="133"/>
      <c r="P2" s="134"/>
      <c r="Q2" s="817" t="s">
        <v>157</v>
      </c>
      <c r="R2" s="817"/>
      <c r="S2" s="817"/>
      <c r="T2" s="133"/>
      <c r="U2" s="135" t="s">
        <v>131</v>
      </c>
      <c r="V2" s="135"/>
      <c r="W2" s="135"/>
      <c r="X2" s="135"/>
      <c r="Y2" s="135"/>
      <c r="Z2" s="135"/>
      <c r="AA2" s="133"/>
      <c r="AB2" s="133"/>
      <c r="AC2" s="133"/>
      <c r="AD2" s="133"/>
      <c r="AE2" s="133"/>
      <c r="AF2" s="133"/>
      <c r="AG2" s="133"/>
      <c r="AH2" s="133"/>
      <c r="AO2" s="133"/>
      <c r="AP2" s="133"/>
    </row>
    <row r="3" spans="1:52" ht="21" thickBot="1">
      <c r="B3" s="172" t="s">
        <v>142</v>
      </c>
      <c r="C3" s="173"/>
      <c r="D3" s="126"/>
      <c r="E3" s="136"/>
      <c r="F3" s="136"/>
      <c r="G3" s="136"/>
      <c r="H3" s="820"/>
      <c r="I3" s="820"/>
      <c r="J3" s="127"/>
      <c r="K3" s="137" t="s">
        <v>159</v>
      </c>
      <c r="L3" s="138" t="s">
        <v>160</v>
      </c>
      <c r="M3" s="139"/>
      <c r="N3" s="136"/>
      <c r="O3" s="133"/>
      <c r="P3" s="140"/>
      <c r="Q3" s="130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O3" s="476"/>
      <c r="AP3" s="476"/>
      <c r="AQ3" s="131"/>
    </row>
    <row r="4" spans="1:52" ht="24" thickBot="1">
      <c r="A4" s="174"/>
      <c r="B4" s="180"/>
      <c r="C4" s="175"/>
      <c r="D4" s="133"/>
      <c r="E4" s="136"/>
      <c r="F4" s="136"/>
      <c r="G4" s="136"/>
      <c r="H4" s="126"/>
      <c r="I4" s="126"/>
      <c r="J4" s="127"/>
      <c r="K4" s="476"/>
      <c r="L4" s="126"/>
      <c r="M4" s="127"/>
      <c r="N4" s="476"/>
      <c r="O4" s="128"/>
      <c r="P4" s="129"/>
      <c r="Q4" s="141"/>
      <c r="R4" s="142"/>
      <c r="S4" s="143" t="s">
        <v>10</v>
      </c>
      <c r="T4" s="143"/>
      <c r="U4" s="144"/>
      <c r="V4" s="145"/>
      <c r="W4" s="146" t="s">
        <v>9</v>
      </c>
      <c r="X4" s="144"/>
      <c r="Y4" s="144"/>
      <c r="Z4" s="144"/>
      <c r="AA4" s="147" t="s">
        <v>11</v>
      </c>
      <c r="AB4" s="148"/>
      <c r="AC4" s="148"/>
      <c r="AD4" s="149"/>
      <c r="AE4" s="150" t="s">
        <v>8</v>
      </c>
      <c r="AF4" s="150"/>
      <c r="AG4" s="150"/>
      <c r="AH4" s="145"/>
      <c r="AP4" s="136"/>
      <c r="AQ4" s="818" t="s">
        <v>147</v>
      </c>
      <c r="AR4" s="819"/>
      <c r="AT4" s="136"/>
      <c r="AU4" s="152" t="s">
        <v>13</v>
      </c>
      <c r="AV4" s="5"/>
      <c r="AW4" s="136"/>
      <c r="AX4" s="136"/>
      <c r="AY4" s="153" t="s">
        <v>14</v>
      </c>
      <c r="AZ4" s="136"/>
    </row>
    <row r="5" spans="1:52" ht="24" thickBot="1">
      <c r="A5" s="174"/>
      <c r="B5" s="134" t="s">
        <v>2</v>
      </c>
      <c r="C5" s="133" t="s">
        <v>141</v>
      </c>
      <c r="D5" s="805" t="s">
        <v>153</v>
      </c>
      <c r="E5" s="476"/>
      <c r="F5" s="799"/>
      <c r="G5" s="93" t="s">
        <v>123</v>
      </c>
      <c r="H5" s="154" t="s">
        <v>122</v>
      </c>
      <c r="I5" s="155" t="s">
        <v>126</v>
      </c>
      <c r="J5" s="475" t="s">
        <v>123</v>
      </c>
      <c r="K5" s="154" t="s">
        <v>124</v>
      </c>
      <c r="L5" s="155" t="s">
        <v>126</v>
      </c>
      <c r="M5" s="475" t="s">
        <v>123</v>
      </c>
      <c r="N5" s="154" t="s">
        <v>125</v>
      </c>
      <c r="O5" s="155" t="s">
        <v>126</v>
      </c>
      <c r="P5" s="156"/>
      <c r="Q5" s="28"/>
      <c r="R5" s="157" t="s">
        <v>2</v>
      </c>
      <c r="S5" s="144" t="s">
        <v>6</v>
      </c>
      <c r="T5" s="158" t="s">
        <v>7</v>
      </c>
      <c r="U5" s="158" t="s">
        <v>4</v>
      </c>
      <c r="V5" s="159" t="s">
        <v>5</v>
      </c>
      <c r="W5" s="160" t="s">
        <v>6</v>
      </c>
      <c r="X5" s="158" t="s">
        <v>7</v>
      </c>
      <c r="Y5" s="158" t="s">
        <v>4</v>
      </c>
      <c r="Z5" s="159" t="s">
        <v>5</v>
      </c>
      <c r="AA5" s="144" t="s">
        <v>6</v>
      </c>
      <c r="AB5" s="158" t="s">
        <v>7</v>
      </c>
      <c r="AC5" s="158" t="s">
        <v>4</v>
      </c>
      <c r="AD5" s="158" t="s">
        <v>5</v>
      </c>
      <c r="AE5" s="234" t="s">
        <v>6</v>
      </c>
      <c r="AF5" s="235" t="s">
        <v>7</v>
      </c>
      <c r="AG5" s="242" t="s">
        <v>4</v>
      </c>
      <c r="AH5" s="243" t="s">
        <v>3</v>
      </c>
      <c r="AI5" s="94" t="s">
        <v>163</v>
      </c>
      <c r="AJ5" s="94" t="s">
        <v>164</v>
      </c>
      <c r="AK5" s="462" t="s">
        <v>161</v>
      </c>
      <c r="AL5" s="785" t="s">
        <v>162</v>
      </c>
      <c r="AM5" s="786"/>
      <c r="AN5" s="783" t="s">
        <v>3</v>
      </c>
      <c r="AO5" s="664" t="s">
        <v>4</v>
      </c>
      <c r="AP5" s="665" t="s">
        <v>126</v>
      </c>
      <c r="AQ5" s="806" t="s">
        <v>1</v>
      </c>
      <c r="AR5" s="807" t="s">
        <v>2</v>
      </c>
      <c r="AT5" s="476"/>
      <c r="AU5" s="165" t="s">
        <v>152</v>
      </c>
      <c r="AV5" s="5"/>
      <c r="AW5" s="476"/>
      <c r="AX5" s="476"/>
      <c r="AY5" s="126"/>
      <c r="AZ5" s="476"/>
    </row>
    <row r="6" spans="1:52" ht="20.25">
      <c r="A6" s="176">
        <v>1</v>
      </c>
      <c r="B6" s="639"/>
      <c r="C6" s="206"/>
      <c r="D6" s="188"/>
      <c r="E6" s="476"/>
      <c r="F6" s="803">
        <v>1</v>
      </c>
      <c r="G6" s="828">
        <v>1</v>
      </c>
      <c r="H6" s="182" t="str">
        <f t="shared" ref="H6:H23" si="0">IF(ISNA(MATCH(F6,$D$6:$D$37,0)),"",INDEX($B$6:$B$37,MATCH(F6,$D$6:$D$37,0)))</f>
        <v/>
      </c>
      <c r="I6" s="212"/>
      <c r="J6" s="830">
        <v>9</v>
      </c>
      <c r="K6" s="185" t="str">
        <f>+H6</f>
        <v/>
      </c>
      <c r="L6" s="212"/>
      <c r="M6" s="830">
        <v>5</v>
      </c>
      <c r="N6" s="96" t="str">
        <f>+H6</f>
        <v/>
      </c>
      <c r="O6" s="352"/>
      <c r="P6" s="214"/>
      <c r="Q6" s="215">
        <v>1</v>
      </c>
      <c r="R6" s="683" t="str">
        <f>+H6</f>
        <v/>
      </c>
      <c r="S6" s="97">
        <f>+I6</f>
        <v>0</v>
      </c>
      <c r="T6" s="98">
        <f>+I7</f>
        <v>0</v>
      </c>
      <c r="U6" s="98">
        <f>SUM(S6-T6)</f>
        <v>0</v>
      </c>
      <c r="V6" s="99">
        <f>IF(S6+T6=0,0,IF(S6=T6,2,IF(S6&lt;T6,1,3)))</f>
        <v>0</v>
      </c>
      <c r="W6" s="685">
        <f>+L6</f>
        <v>0</v>
      </c>
      <c r="X6" s="686">
        <f>+L7</f>
        <v>0</v>
      </c>
      <c r="Y6" s="686">
        <f t="shared" ref="Y6" si="1">SUM(W6-X6)</f>
        <v>0</v>
      </c>
      <c r="Z6" s="231">
        <f>IF(W6+X6=0,0,IF(W6=X6,2,IF(W6&lt;X6,1,3)))</f>
        <v>0</v>
      </c>
      <c r="AA6" s="687">
        <f>+O6</f>
        <v>0</v>
      </c>
      <c r="AB6" s="686">
        <f>+O7</f>
        <v>0</v>
      </c>
      <c r="AC6" s="686">
        <f t="shared" ref="AC6" si="2">SUM(AA6-AB6)</f>
        <v>0</v>
      </c>
      <c r="AD6" s="231">
        <f>IF(AA6+AB6=0,0,IF(AA6=AB6,2,IF(AA6&lt;AB6,1,3)))</f>
        <v>0</v>
      </c>
      <c r="AE6" s="97">
        <f>SUM(S6+W6+AA6)</f>
        <v>0</v>
      </c>
      <c r="AF6" s="675">
        <f>SUM(T6+X6+AB6)</f>
        <v>0</v>
      </c>
      <c r="AG6" s="669">
        <f>SUM(AE6-AF6)</f>
        <v>0</v>
      </c>
      <c r="AH6" s="678">
        <f>SUM(V6+Z6+AD6)</f>
        <v>0</v>
      </c>
      <c r="AI6" s="700">
        <f>IF(AG6="","",IF(AG6&gt;0,AG6,0))</f>
        <v>0</v>
      </c>
      <c r="AJ6" s="700">
        <f>IF(AG6="","",IF(AG6&lt;0,AG6,0))</f>
        <v>0</v>
      </c>
      <c r="AK6" s="701" t="str">
        <f>IF(OR(R6="",AH6="",AG6=""),"",RANK(AH6,$AH$6:$AH$23)+SUM(-AG6/100)-(+AE6/1000)+COUNTIF(R$6:R$23,"&lt;="&amp;R6+1)/100000+ROW()/1000000)</f>
        <v/>
      </c>
      <c r="AL6" s="669" t="str">
        <f>IF(R6="","",SMALL(AK$6:AK$23,ROWS(AN$6:AN6)))</f>
        <v/>
      </c>
      <c r="AM6" s="787"/>
      <c r="AN6" s="778" t="str">
        <f t="shared" ref="AN6:AN23" si="3">IF(R6="","",INDEX($AH$6:$AH$23,MATCH(AL6,$AK$6:$AK$23,0)))</f>
        <v/>
      </c>
      <c r="AO6" s="702" t="str">
        <f t="shared" ref="AO6:AO23" si="4">IF(R6="","",INDEX($AG$6:$AG$23,MATCH(AL6,$AK$6:$AK$23,0)))</f>
        <v/>
      </c>
      <c r="AP6" s="703" t="str">
        <f>IF(R6="","",INDEX($AE$6:$AE$31,MATCH(AL6,$AK$6:$AK$31,0)))</f>
        <v/>
      </c>
      <c r="AQ6" s="704" t="str">
        <f>IF(AL6="","",1)</f>
        <v/>
      </c>
      <c r="AR6" s="673" t="str">
        <f t="shared" ref="AR6:AR23" si="5">IF(OR(R6="",AH6=""),"",INDEX($R$6:$R$23,MATCH(AL6,$AK$6:$AK$23,0)))</f>
        <v/>
      </c>
      <c r="AT6" s="476"/>
      <c r="AU6" s="261"/>
      <c r="AV6" s="5"/>
      <c r="AW6" s="476"/>
      <c r="AX6" s="476"/>
      <c r="AY6" s="126"/>
      <c r="AZ6" s="476"/>
    </row>
    <row r="7" spans="1:52" ht="21" thickBot="1">
      <c r="A7" s="177">
        <v>2</v>
      </c>
      <c r="B7" s="640"/>
      <c r="C7" s="207"/>
      <c r="D7" s="189"/>
      <c r="E7" s="476"/>
      <c r="F7" s="802">
        <v>2</v>
      </c>
      <c r="G7" s="829"/>
      <c r="H7" s="183" t="str">
        <f t="shared" si="0"/>
        <v/>
      </c>
      <c r="I7" s="216"/>
      <c r="J7" s="829"/>
      <c r="K7" s="184" t="str">
        <f>+H8</f>
        <v/>
      </c>
      <c r="L7" s="216"/>
      <c r="M7" s="829"/>
      <c r="N7" s="102" t="str">
        <f>+H9</f>
        <v/>
      </c>
      <c r="O7" s="473"/>
      <c r="P7" s="214"/>
      <c r="Q7" s="218">
        <v>2</v>
      </c>
      <c r="R7" s="684" t="str">
        <f>+H7</f>
        <v/>
      </c>
      <c r="S7" s="228">
        <f t="shared" ref="S7" si="6">+I7</f>
        <v>0</v>
      </c>
      <c r="T7" s="227">
        <f>+I6</f>
        <v>0</v>
      </c>
      <c r="U7" s="227">
        <f t="shared" ref="U7:U22" si="7">SUM(S7-T7)</f>
        <v>0</v>
      </c>
      <c r="V7" s="105">
        <f t="shared" ref="V7:V22" si="8">IF(S7+T7=0,0,IF(S7=T7,2,IF(S7&lt;T7,1,3)))</f>
        <v>0</v>
      </c>
      <c r="W7" s="688">
        <f>+L8</f>
        <v>0</v>
      </c>
      <c r="X7" s="199">
        <f>+L9</f>
        <v>0</v>
      </c>
      <c r="Y7" s="199">
        <f t="shared" ref="Y7:Y23" si="9">SUM(W7-X7)</f>
        <v>0</v>
      </c>
      <c r="Z7" s="232">
        <f t="shared" ref="Z7:Z23" si="10">IF(W7+X7=0,0,IF(W7=X7,2,IF(W7&lt;X7,1,3)))</f>
        <v>0</v>
      </c>
      <c r="AA7" s="198">
        <f>+O8</f>
        <v>0</v>
      </c>
      <c r="AB7" s="199">
        <f>+O9</f>
        <v>0</v>
      </c>
      <c r="AC7" s="199">
        <f t="shared" ref="AC7:AC23" si="11">SUM(AA7-AB7)</f>
        <v>0</v>
      </c>
      <c r="AD7" s="232">
        <f t="shared" ref="AD7:AD23" si="12">IF(AA7+AB7=0,0,IF(AA7=AB7,2,IF(AA7&lt;AB7,1,3)))</f>
        <v>0</v>
      </c>
      <c r="AE7" s="228">
        <f t="shared" ref="AE7:AE23" si="13">SUM(S7+W7+AA7)</f>
        <v>0</v>
      </c>
      <c r="AF7" s="647">
        <f t="shared" ref="AF7:AF23" si="14">SUM(T7+X7+AB7)</f>
        <v>0</v>
      </c>
      <c r="AG7" s="670">
        <f t="shared" ref="AG7:AG23" si="15">SUM(AE7-AF7)</f>
        <v>0</v>
      </c>
      <c r="AH7" s="679">
        <f t="shared" ref="AH7:AH23" si="16">SUM(V7+Z7+AD7)</f>
        <v>0</v>
      </c>
      <c r="AI7" s="700">
        <f t="shared" ref="AI7:AI21" si="17">IF(AG7="","",IF(AG7&gt;0,AG7,0))</f>
        <v>0</v>
      </c>
      <c r="AJ7" s="700">
        <f t="shared" ref="AJ7:AJ21" si="18">IF(AG7="","",IF(AG7&lt;0,AG7,0))</f>
        <v>0</v>
      </c>
      <c r="AK7" s="701" t="str">
        <f t="shared" ref="AK7:AK23" si="19">IF(OR(R7="",AH7="",AG7=""),"",RANK(AH7,$AH$6:$AH$23)+SUM(-AG7/100)-(+AE7/1000)+COUNTIF(R$6:R$23,"&lt;="&amp;R7+1)/100000+ROW()/1000000)</f>
        <v/>
      </c>
      <c r="AL7" s="670" t="str">
        <f>IF(R7="","",SMALL(AK$6:AK$23,ROWS(AN$6:AN7)))</f>
        <v/>
      </c>
      <c r="AM7" s="762"/>
      <c r="AN7" s="779" t="str">
        <f t="shared" si="3"/>
        <v/>
      </c>
      <c r="AO7" s="357" t="str">
        <f t="shared" si="4"/>
        <v/>
      </c>
      <c r="AP7" s="705" t="str">
        <f t="shared" ref="AP7:AP23" si="20">IF(R7="","",INDEX($AE$6:$AE$31,MATCH(AL7,$AK$6:$AK$31,0)))</f>
        <v/>
      </c>
      <c r="AQ7" s="706" t="str">
        <f>IF(AL7="","",IF(AND(AN6=AN7,AO6=AO7,AP6=AP7),AQ6,$AQ$6+1))</f>
        <v/>
      </c>
      <c r="AR7" s="674" t="str">
        <f t="shared" si="5"/>
        <v/>
      </c>
      <c r="AT7" s="126"/>
      <c r="AU7" s="476"/>
      <c r="AV7" s="5"/>
      <c r="AW7" s="476"/>
      <c r="AX7" s="476"/>
      <c r="AY7" s="126"/>
      <c r="AZ7" s="476"/>
    </row>
    <row r="8" spans="1:52" ht="20.25">
      <c r="A8" s="177">
        <v>3</v>
      </c>
      <c r="B8" s="641"/>
      <c r="C8" s="208"/>
      <c r="D8" s="189"/>
      <c r="E8" s="476"/>
      <c r="F8" s="804">
        <v>3</v>
      </c>
      <c r="G8" s="828">
        <v>2</v>
      </c>
      <c r="H8" s="182" t="str">
        <f t="shared" si="0"/>
        <v/>
      </c>
      <c r="I8" s="212"/>
      <c r="J8" s="830">
        <v>8</v>
      </c>
      <c r="K8" s="185" t="str">
        <f>+H7</f>
        <v/>
      </c>
      <c r="L8" s="212"/>
      <c r="M8" s="830">
        <v>6</v>
      </c>
      <c r="N8" s="96" t="str">
        <f>+H7</f>
        <v/>
      </c>
      <c r="O8" s="352"/>
      <c r="P8" s="214"/>
      <c r="Q8" s="218">
        <v>3</v>
      </c>
      <c r="R8" s="684" t="str">
        <f t="shared" ref="R8:R20" si="21">+H8</f>
        <v/>
      </c>
      <c r="S8" s="228">
        <f>+I8</f>
        <v>0</v>
      </c>
      <c r="T8" s="227">
        <f>+I9</f>
        <v>0</v>
      </c>
      <c r="U8" s="227">
        <f t="shared" si="7"/>
        <v>0</v>
      </c>
      <c r="V8" s="105">
        <f t="shared" si="8"/>
        <v>0</v>
      </c>
      <c r="W8" s="688">
        <f>+L7</f>
        <v>0</v>
      </c>
      <c r="X8" s="199">
        <f>+L6</f>
        <v>0</v>
      </c>
      <c r="Y8" s="199">
        <f t="shared" si="9"/>
        <v>0</v>
      </c>
      <c r="Z8" s="232">
        <f t="shared" si="10"/>
        <v>0</v>
      </c>
      <c r="AA8" s="198">
        <f>+O9</f>
        <v>0</v>
      </c>
      <c r="AB8" s="199">
        <f>+O8</f>
        <v>0</v>
      </c>
      <c r="AC8" s="199">
        <f t="shared" si="11"/>
        <v>0</v>
      </c>
      <c r="AD8" s="232">
        <f t="shared" si="12"/>
        <v>0</v>
      </c>
      <c r="AE8" s="228">
        <f t="shared" si="13"/>
        <v>0</v>
      </c>
      <c r="AF8" s="647">
        <f t="shared" si="14"/>
        <v>0</v>
      </c>
      <c r="AG8" s="670">
        <f t="shared" si="15"/>
        <v>0</v>
      </c>
      <c r="AH8" s="679">
        <f t="shared" si="16"/>
        <v>0</v>
      </c>
      <c r="AI8" s="700">
        <f t="shared" si="17"/>
        <v>0</v>
      </c>
      <c r="AJ8" s="700">
        <f t="shared" si="18"/>
        <v>0</v>
      </c>
      <c r="AK8" s="701" t="str">
        <f t="shared" si="19"/>
        <v/>
      </c>
      <c r="AL8" s="670" t="str">
        <f>IF(R8="","",SMALL(AK$6:AK$23,ROWS(AN$6:AN8)))</f>
        <v/>
      </c>
      <c r="AM8" s="762"/>
      <c r="AN8" s="779" t="str">
        <f t="shared" si="3"/>
        <v/>
      </c>
      <c r="AO8" s="357" t="str">
        <f t="shared" si="4"/>
        <v/>
      </c>
      <c r="AP8" s="705" t="str">
        <f t="shared" si="20"/>
        <v/>
      </c>
      <c r="AQ8" s="706" t="str">
        <f>IF(AL8="","",IF(AND(AN7=AN8,AO7=AO8,AP7=AP8),AQ7,$AQ$6+2))</f>
        <v/>
      </c>
      <c r="AR8" s="674" t="str">
        <f t="shared" si="5"/>
        <v/>
      </c>
      <c r="AT8" s="825">
        <v>2</v>
      </c>
      <c r="AU8" s="109" t="str">
        <f>+AR6</f>
        <v/>
      </c>
      <c r="AV8" s="29">
        <v>1</v>
      </c>
      <c r="AY8" s="126"/>
    </row>
    <row r="9" spans="1:52" ht="21" thickBot="1">
      <c r="A9" s="177">
        <v>4</v>
      </c>
      <c r="B9" s="640"/>
      <c r="C9" s="207"/>
      <c r="D9" s="189"/>
      <c r="E9" s="476"/>
      <c r="F9" s="802">
        <v>4</v>
      </c>
      <c r="G9" s="829"/>
      <c r="H9" s="183" t="str">
        <f t="shared" si="0"/>
        <v/>
      </c>
      <c r="I9" s="216"/>
      <c r="J9" s="829"/>
      <c r="K9" s="184" t="str">
        <f>+H9</f>
        <v/>
      </c>
      <c r="L9" s="216"/>
      <c r="M9" s="829"/>
      <c r="N9" s="102" t="str">
        <f>+H8</f>
        <v/>
      </c>
      <c r="O9" s="473"/>
      <c r="P9" s="214"/>
      <c r="Q9" s="218">
        <v>4</v>
      </c>
      <c r="R9" s="684" t="str">
        <f t="shared" si="21"/>
        <v/>
      </c>
      <c r="S9" s="228">
        <f t="shared" ref="S9:S12" si="22">+I9</f>
        <v>0</v>
      </c>
      <c r="T9" s="227">
        <f>+I8</f>
        <v>0</v>
      </c>
      <c r="U9" s="227">
        <f t="shared" si="7"/>
        <v>0</v>
      </c>
      <c r="V9" s="105">
        <f t="shared" si="8"/>
        <v>0</v>
      </c>
      <c r="W9" s="688">
        <f>+L9</f>
        <v>0</v>
      </c>
      <c r="X9" s="199">
        <f>+L8</f>
        <v>0</v>
      </c>
      <c r="Y9" s="199">
        <f t="shared" si="9"/>
        <v>0</v>
      </c>
      <c r="Z9" s="232">
        <f t="shared" si="10"/>
        <v>0</v>
      </c>
      <c r="AA9" s="198">
        <f>+O7</f>
        <v>0</v>
      </c>
      <c r="AB9" s="199">
        <f>+O6</f>
        <v>0</v>
      </c>
      <c r="AC9" s="199">
        <f t="shared" si="11"/>
        <v>0</v>
      </c>
      <c r="AD9" s="232">
        <f t="shared" si="12"/>
        <v>0</v>
      </c>
      <c r="AE9" s="228">
        <f t="shared" si="13"/>
        <v>0</v>
      </c>
      <c r="AF9" s="647">
        <f t="shared" si="14"/>
        <v>0</v>
      </c>
      <c r="AG9" s="670">
        <f t="shared" si="15"/>
        <v>0</v>
      </c>
      <c r="AH9" s="679">
        <f t="shared" si="16"/>
        <v>0</v>
      </c>
      <c r="AI9" s="700">
        <f t="shared" si="17"/>
        <v>0</v>
      </c>
      <c r="AJ9" s="700">
        <f t="shared" si="18"/>
        <v>0</v>
      </c>
      <c r="AK9" s="701" t="str">
        <f t="shared" si="19"/>
        <v/>
      </c>
      <c r="AL9" s="670" t="str">
        <f>IF(R9="","",SMALL(AK$6:AK$23,ROWS(AN$6:AN9)))</f>
        <v/>
      </c>
      <c r="AM9" s="762"/>
      <c r="AN9" s="779" t="str">
        <f t="shared" si="3"/>
        <v/>
      </c>
      <c r="AO9" s="357" t="str">
        <f t="shared" si="4"/>
        <v/>
      </c>
      <c r="AP9" s="705" t="str">
        <f t="shared" si="20"/>
        <v/>
      </c>
      <c r="AQ9" s="706" t="str">
        <f>IF(AL9="","",IF(AND(AN8=AN9,AO8=AO9,AP8=AP9),AQ8,$AQ$6+3))</f>
        <v/>
      </c>
      <c r="AR9" s="674" t="str">
        <f t="shared" si="5"/>
        <v/>
      </c>
      <c r="AT9" s="826"/>
      <c r="AU9" s="111" t="str">
        <f>+AR7</f>
        <v/>
      </c>
      <c r="AV9" s="30">
        <v>0</v>
      </c>
      <c r="AY9" s="126"/>
    </row>
    <row r="10" spans="1:52" ht="21" thickBot="1">
      <c r="A10" s="177">
        <v>5</v>
      </c>
      <c r="B10" s="641"/>
      <c r="C10" s="208"/>
      <c r="D10" s="189"/>
      <c r="E10" s="476"/>
      <c r="F10" s="804">
        <v>5</v>
      </c>
      <c r="G10" s="828">
        <v>3</v>
      </c>
      <c r="H10" s="182" t="str">
        <f t="shared" si="0"/>
        <v/>
      </c>
      <c r="I10" s="212"/>
      <c r="J10" s="830">
        <v>7</v>
      </c>
      <c r="K10" s="185" t="str">
        <f>+H10</f>
        <v/>
      </c>
      <c r="L10" s="212"/>
      <c r="M10" s="830">
        <v>9</v>
      </c>
      <c r="N10" s="96" t="str">
        <f>+H10</f>
        <v/>
      </c>
      <c r="O10" s="352"/>
      <c r="P10" s="214"/>
      <c r="Q10" s="218">
        <v>5</v>
      </c>
      <c r="R10" s="684" t="str">
        <f t="shared" si="21"/>
        <v/>
      </c>
      <c r="S10" s="228">
        <f t="shared" si="22"/>
        <v>0</v>
      </c>
      <c r="T10" s="227">
        <f t="shared" ref="T10" si="23">+I11</f>
        <v>0</v>
      </c>
      <c r="U10" s="227">
        <f t="shared" si="7"/>
        <v>0</v>
      </c>
      <c r="V10" s="105">
        <f t="shared" si="8"/>
        <v>0</v>
      </c>
      <c r="W10" s="688">
        <f>+L10</f>
        <v>0</v>
      </c>
      <c r="X10" s="199">
        <f>+L11</f>
        <v>0</v>
      </c>
      <c r="Y10" s="199">
        <f t="shared" si="9"/>
        <v>0</v>
      </c>
      <c r="Z10" s="232">
        <f t="shared" si="10"/>
        <v>0</v>
      </c>
      <c r="AA10" s="198">
        <f>+O10</f>
        <v>0</v>
      </c>
      <c r="AB10" s="199">
        <f>+O11</f>
        <v>0</v>
      </c>
      <c r="AC10" s="199">
        <f t="shared" si="11"/>
        <v>0</v>
      </c>
      <c r="AD10" s="232">
        <f t="shared" si="12"/>
        <v>0</v>
      </c>
      <c r="AE10" s="228">
        <f t="shared" si="13"/>
        <v>0</v>
      </c>
      <c r="AF10" s="647">
        <f t="shared" si="14"/>
        <v>0</v>
      </c>
      <c r="AG10" s="670">
        <f t="shared" si="15"/>
        <v>0</v>
      </c>
      <c r="AH10" s="679">
        <f t="shared" si="16"/>
        <v>0</v>
      </c>
      <c r="AI10" s="700">
        <f t="shared" si="17"/>
        <v>0</v>
      </c>
      <c r="AJ10" s="700">
        <f t="shared" si="18"/>
        <v>0</v>
      </c>
      <c r="AK10" s="701" t="str">
        <f t="shared" si="19"/>
        <v/>
      </c>
      <c r="AL10" s="670" t="str">
        <f>IF(R10="","",SMALL(AK$6:AK$23,ROWS(AN$6:AN10)))</f>
        <v/>
      </c>
      <c r="AM10" s="762"/>
      <c r="AN10" s="779" t="str">
        <f t="shared" si="3"/>
        <v/>
      </c>
      <c r="AO10" s="357" t="str">
        <f t="shared" si="4"/>
        <v/>
      </c>
      <c r="AP10" s="705" t="str">
        <f t="shared" si="20"/>
        <v/>
      </c>
      <c r="AQ10" s="706" t="str">
        <f>IF(AL10="","",IF(AND(AN9=AN10,AO9=AO10,AP9=AP10),AQ9,$AQ$6+4))</f>
        <v/>
      </c>
      <c r="AR10" s="674" t="str">
        <f t="shared" si="5"/>
        <v/>
      </c>
      <c r="AT10" s="92"/>
      <c r="AU10" s="94"/>
      <c r="AV10" s="5"/>
      <c r="AY10" s="126"/>
    </row>
    <row r="11" spans="1:52" ht="24" thickBot="1">
      <c r="A11" s="177">
        <v>6</v>
      </c>
      <c r="B11" s="640"/>
      <c r="C11" s="207"/>
      <c r="D11" s="189"/>
      <c r="E11" s="476"/>
      <c r="F11" s="802">
        <v>6</v>
      </c>
      <c r="G11" s="829"/>
      <c r="H11" s="183" t="str">
        <f t="shared" si="0"/>
        <v/>
      </c>
      <c r="I11" s="216"/>
      <c r="J11" s="829"/>
      <c r="K11" s="184" t="str">
        <f>+H12</f>
        <v/>
      </c>
      <c r="L11" s="216"/>
      <c r="M11" s="829"/>
      <c r="N11" s="102" t="str">
        <f>+H13</f>
        <v/>
      </c>
      <c r="O11" s="473"/>
      <c r="P11" s="214"/>
      <c r="Q11" s="218">
        <v>6</v>
      </c>
      <c r="R11" s="684" t="str">
        <f t="shared" si="21"/>
        <v/>
      </c>
      <c r="S11" s="228">
        <f t="shared" si="22"/>
        <v>0</v>
      </c>
      <c r="T11" s="227">
        <f t="shared" ref="T11" si="24">+I10</f>
        <v>0</v>
      </c>
      <c r="U11" s="227">
        <f t="shared" si="7"/>
        <v>0</v>
      </c>
      <c r="V11" s="105">
        <f t="shared" si="8"/>
        <v>0</v>
      </c>
      <c r="W11" s="688">
        <f>+L12</f>
        <v>0</v>
      </c>
      <c r="X11" s="199">
        <f>+L13</f>
        <v>0</v>
      </c>
      <c r="Y11" s="199">
        <f t="shared" si="9"/>
        <v>0</v>
      </c>
      <c r="Z11" s="232">
        <f t="shared" si="10"/>
        <v>0</v>
      </c>
      <c r="AA11" s="198">
        <f>+O13</f>
        <v>0</v>
      </c>
      <c r="AB11" s="199">
        <f>+O12</f>
        <v>0</v>
      </c>
      <c r="AC11" s="199">
        <f t="shared" si="11"/>
        <v>0</v>
      </c>
      <c r="AD11" s="232">
        <f t="shared" si="12"/>
        <v>0</v>
      </c>
      <c r="AE11" s="228">
        <f t="shared" si="13"/>
        <v>0</v>
      </c>
      <c r="AF11" s="647">
        <f t="shared" si="14"/>
        <v>0</v>
      </c>
      <c r="AG11" s="670">
        <f t="shared" si="15"/>
        <v>0</v>
      </c>
      <c r="AH11" s="679">
        <f t="shared" si="16"/>
        <v>0</v>
      </c>
      <c r="AI11" s="700">
        <f t="shared" si="17"/>
        <v>0</v>
      </c>
      <c r="AJ11" s="700">
        <f t="shared" si="18"/>
        <v>0</v>
      </c>
      <c r="AK11" s="701" t="str">
        <f t="shared" si="19"/>
        <v/>
      </c>
      <c r="AL11" s="670" t="str">
        <f>IF(R11="","",SMALL(AK$6:AK$23,ROWS(AN$6:AN11)))</f>
        <v/>
      </c>
      <c r="AM11" s="762"/>
      <c r="AN11" s="779" t="str">
        <f t="shared" si="3"/>
        <v/>
      </c>
      <c r="AO11" s="357" t="str">
        <f t="shared" si="4"/>
        <v/>
      </c>
      <c r="AP11" s="705" t="str">
        <f t="shared" si="20"/>
        <v/>
      </c>
      <c r="AQ11" s="706" t="str">
        <f>IF(AL11="","",IF(AND(AN10=AN11,AO10=AO11,AP10=AP11),AQ10,$AQ$6+5))</f>
        <v/>
      </c>
      <c r="AR11" s="674" t="str">
        <f t="shared" si="5"/>
        <v/>
      </c>
      <c r="AT11" s="92"/>
      <c r="AU11" s="112"/>
      <c r="AV11" s="5"/>
      <c r="AX11" s="825">
        <v>3</v>
      </c>
      <c r="AY11" s="109" t="str">
        <f>IF(AV8=AV9,"résultats",IF(AV8&gt;AV9,AU8,AU9))</f>
        <v/>
      </c>
      <c r="AZ11" s="33">
        <v>0</v>
      </c>
    </row>
    <row r="12" spans="1:52" ht="21" thickBot="1">
      <c r="A12" s="177">
        <v>7</v>
      </c>
      <c r="B12" s="641"/>
      <c r="C12" s="208"/>
      <c r="D12" s="189"/>
      <c r="E12" s="476"/>
      <c r="F12" s="804">
        <v>7</v>
      </c>
      <c r="G12" s="828">
        <v>4</v>
      </c>
      <c r="H12" s="182" t="str">
        <f t="shared" si="0"/>
        <v/>
      </c>
      <c r="I12" s="212"/>
      <c r="J12" s="830">
        <v>6</v>
      </c>
      <c r="K12" s="185" t="str">
        <f>+H11</f>
        <v/>
      </c>
      <c r="L12" s="212"/>
      <c r="M12" s="830">
        <v>8</v>
      </c>
      <c r="N12" s="96" t="str">
        <f>+H12</f>
        <v/>
      </c>
      <c r="O12" s="352"/>
      <c r="P12" s="214"/>
      <c r="Q12" s="218">
        <v>7</v>
      </c>
      <c r="R12" s="684" t="str">
        <f t="shared" si="21"/>
        <v/>
      </c>
      <c r="S12" s="228">
        <f t="shared" si="22"/>
        <v>0</v>
      </c>
      <c r="T12" s="227">
        <f t="shared" ref="T12" si="25">+I13</f>
        <v>0</v>
      </c>
      <c r="U12" s="227">
        <f t="shared" si="7"/>
        <v>0</v>
      </c>
      <c r="V12" s="105">
        <f t="shared" si="8"/>
        <v>0</v>
      </c>
      <c r="W12" s="688">
        <f>+L11</f>
        <v>0</v>
      </c>
      <c r="X12" s="199">
        <f>+L10</f>
        <v>0</v>
      </c>
      <c r="Y12" s="199">
        <f t="shared" si="9"/>
        <v>0</v>
      </c>
      <c r="Z12" s="232">
        <f t="shared" si="10"/>
        <v>0</v>
      </c>
      <c r="AA12" s="198">
        <f>+O12</f>
        <v>0</v>
      </c>
      <c r="AB12" s="199">
        <f>+O13</f>
        <v>0</v>
      </c>
      <c r="AC12" s="199">
        <f t="shared" si="11"/>
        <v>0</v>
      </c>
      <c r="AD12" s="232">
        <f t="shared" si="12"/>
        <v>0</v>
      </c>
      <c r="AE12" s="228">
        <f t="shared" si="13"/>
        <v>0</v>
      </c>
      <c r="AF12" s="647">
        <f t="shared" si="14"/>
        <v>0</v>
      </c>
      <c r="AG12" s="670">
        <f t="shared" si="15"/>
        <v>0</v>
      </c>
      <c r="AH12" s="679">
        <f t="shared" si="16"/>
        <v>0</v>
      </c>
      <c r="AI12" s="700">
        <f t="shared" si="17"/>
        <v>0</v>
      </c>
      <c r="AJ12" s="700">
        <f t="shared" si="18"/>
        <v>0</v>
      </c>
      <c r="AK12" s="701" t="str">
        <f t="shared" si="19"/>
        <v/>
      </c>
      <c r="AL12" s="670" t="str">
        <f>IF(R12="","",SMALL(AK$6:AK$23,ROWS(AN$6:AN12)))</f>
        <v/>
      </c>
      <c r="AM12" s="762"/>
      <c r="AN12" s="779" t="str">
        <f t="shared" si="3"/>
        <v/>
      </c>
      <c r="AO12" s="357" t="str">
        <f t="shared" si="4"/>
        <v/>
      </c>
      <c r="AP12" s="705" t="str">
        <f t="shared" si="20"/>
        <v/>
      </c>
      <c r="AQ12" s="706" t="str">
        <f>IF(AL12="","",IF(AND(AN11=AN12,AO11=AO12,AP11=AP12),AQ11,$AQ$6+6))</f>
        <v/>
      </c>
      <c r="AR12" s="674" t="str">
        <f t="shared" si="5"/>
        <v/>
      </c>
      <c r="AT12" s="92"/>
      <c r="AU12" s="94"/>
      <c r="AV12" s="5"/>
      <c r="AX12" s="826"/>
      <c r="AY12" s="113" t="str">
        <f>IF(AV14=AV15,"résultats",IF(AV14&gt;AV15,AU14,AU15))</f>
        <v/>
      </c>
      <c r="AZ12" s="34">
        <v>0</v>
      </c>
    </row>
    <row r="13" spans="1:52" ht="21" thickBot="1">
      <c r="A13" s="177">
        <v>8</v>
      </c>
      <c r="B13" s="642"/>
      <c r="C13" s="207"/>
      <c r="D13" s="189"/>
      <c r="E13" s="476"/>
      <c r="F13" s="802">
        <v>8</v>
      </c>
      <c r="G13" s="829"/>
      <c r="H13" s="183" t="str">
        <f t="shared" si="0"/>
        <v/>
      </c>
      <c r="I13" s="216"/>
      <c r="J13" s="829"/>
      <c r="K13" s="184" t="str">
        <f>+H13</f>
        <v/>
      </c>
      <c r="L13" s="216"/>
      <c r="M13" s="829"/>
      <c r="N13" s="102" t="str">
        <f>+H11</f>
        <v/>
      </c>
      <c r="O13" s="473"/>
      <c r="P13" s="214"/>
      <c r="Q13" s="218">
        <v>8</v>
      </c>
      <c r="R13" s="684" t="str">
        <f t="shared" si="21"/>
        <v/>
      </c>
      <c r="S13" s="228">
        <f t="shared" ref="S13:S23" si="26">+I13</f>
        <v>0</v>
      </c>
      <c r="T13" s="227">
        <f t="shared" ref="T13" si="27">+I12</f>
        <v>0</v>
      </c>
      <c r="U13" s="227">
        <f t="shared" si="7"/>
        <v>0</v>
      </c>
      <c r="V13" s="105">
        <f t="shared" si="8"/>
        <v>0</v>
      </c>
      <c r="W13" s="688">
        <f>+L13</f>
        <v>0</v>
      </c>
      <c r="X13" s="199">
        <f>+L12</f>
        <v>0</v>
      </c>
      <c r="Y13" s="199">
        <f t="shared" si="9"/>
        <v>0</v>
      </c>
      <c r="Z13" s="232">
        <f t="shared" si="10"/>
        <v>0</v>
      </c>
      <c r="AA13" s="198">
        <f>+O11</f>
        <v>0</v>
      </c>
      <c r="AB13" s="199">
        <f>+O10</f>
        <v>0</v>
      </c>
      <c r="AC13" s="199">
        <f t="shared" si="11"/>
        <v>0</v>
      </c>
      <c r="AD13" s="232">
        <f t="shared" si="12"/>
        <v>0</v>
      </c>
      <c r="AE13" s="228">
        <f t="shared" si="13"/>
        <v>0</v>
      </c>
      <c r="AF13" s="647">
        <f t="shared" si="14"/>
        <v>0</v>
      </c>
      <c r="AG13" s="670">
        <f t="shared" si="15"/>
        <v>0</v>
      </c>
      <c r="AH13" s="679">
        <f t="shared" si="16"/>
        <v>0</v>
      </c>
      <c r="AI13" s="700">
        <f t="shared" si="17"/>
        <v>0</v>
      </c>
      <c r="AJ13" s="700">
        <f t="shared" si="18"/>
        <v>0</v>
      </c>
      <c r="AK13" s="701" t="str">
        <f t="shared" si="19"/>
        <v/>
      </c>
      <c r="AL13" s="670" t="str">
        <f>IF(R13="","",SMALL(AK$6:AK$23,ROWS(AN$6:AN13)))</f>
        <v/>
      </c>
      <c r="AM13" s="762"/>
      <c r="AN13" s="779" t="str">
        <f t="shared" si="3"/>
        <v/>
      </c>
      <c r="AO13" s="357" t="str">
        <f t="shared" si="4"/>
        <v/>
      </c>
      <c r="AP13" s="705" t="str">
        <f t="shared" si="20"/>
        <v/>
      </c>
      <c r="AQ13" s="706" t="str">
        <f>IF(AL13="","",IF(AND(AN12=AN13,AO12=AO13,AP12=AP13),AQ12,$AQ$6+7))</f>
        <v/>
      </c>
      <c r="AR13" s="674" t="str">
        <f t="shared" si="5"/>
        <v/>
      </c>
      <c r="AT13" s="92"/>
      <c r="AU13" s="94"/>
      <c r="AV13" s="5"/>
      <c r="AY13" s="126"/>
    </row>
    <row r="14" spans="1:52" ht="20.25">
      <c r="A14" s="177">
        <v>9</v>
      </c>
      <c r="B14" s="641"/>
      <c r="C14" s="208"/>
      <c r="D14" s="189"/>
      <c r="E14" s="476"/>
      <c r="F14" s="804">
        <v>9</v>
      </c>
      <c r="G14" s="800">
        <v>5</v>
      </c>
      <c r="H14" s="182" t="str">
        <f t="shared" si="0"/>
        <v/>
      </c>
      <c r="I14" s="212"/>
      <c r="J14" s="830">
        <v>3</v>
      </c>
      <c r="K14" s="185" t="str">
        <f>+H14</f>
        <v/>
      </c>
      <c r="L14" s="212"/>
      <c r="M14" s="830">
        <v>2</v>
      </c>
      <c r="N14" s="96" t="str">
        <f>+H14</f>
        <v/>
      </c>
      <c r="O14" s="352"/>
      <c r="P14" s="214"/>
      <c r="Q14" s="218">
        <v>9</v>
      </c>
      <c r="R14" s="684" t="str">
        <f t="shared" si="21"/>
        <v/>
      </c>
      <c r="S14" s="228">
        <f t="shared" si="26"/>
        <v>0</v>
      </c>
      <c r="T14" s="227">
        <f t="shared" ref="T14" si="28">+I15</f>
        <v>0</v>
      </c>
      <c r="U14" s="227">
        <f t="shared" si="7"/>
        <v>0</v>
      </c>
      <c r="V14" s="105">
        <f t="shared" si="8"/>
        <v>0</v>
      </c>
      <c r="W14" s="688">
        <f>+L14</f>
        <v>0</v>
      </c>
      <c r="X14" s="199">
        <f>+L15</f>
        <v>0</v>
      </c>
      <c r="Y14" s="199">
        <f t="shared" si="9"/>
        <v>0</v>
      </c>
      <c r="Z14" s="232">
        <f t="shared" si="10"/>
        <v>0</v>
      </c>
      <c r="AA14" s="198">
        <f>+O14</f>
        <v>0</v>
      </c>
      <c r="AB14" s="199">
        <f>+O15</f>
        <v>0</v>
      </c>
      <c r="AC14" s="199">
        <f t="shared" si="11"/>
        <v>0</v>
      </c>
      <c r="AD14" s="232">
        <f t="shared" si="12"/>
        <v>0</v>
      </c>
      <c r="AE14" s="228">
        <f t="shared" si="13"/>
        <v>0</v>
      </c>
      <c r="AF14" s="647">
        <f t="shared" si="14"/>
        <v>0</v>
      </c>
      <c r="AG14" s="670">
        <f t="shared" si="15"/>
        <v>0</v>
      </c>
      <c r="AH14" s="679">
        <f t="shared" si="16"/>
        <v>0</v>
      </c>
      <c r="AI14" s="700">
        <f t="shared" si="17"/>
        <v>0</v>
      </c>
      <c r="AJ14" s="700">
        <f t="shared" si="18"/>
        <v>0</v>
      </c>
      <c r="AK14" s="701" t="str">
        <f t="shared" si="19"/>
        <v/>
      </c>
      <c r="AL14" s="670" t="str">
        <f>IF(R14="","",SMALL(AK$6:AK$23,ROWS(AN$6:AN14)))</f>
        <v/>
      </c>
      <c r="AM14" s="762"/>
      <c r="AN14" s="779" t="str">
        <f t="shared" si="3"/>
        <v/>
      </c>
      <c r="AO14" s="357" t="str">
        <f t="shared" si="4"/>
        <v/>
      </c>
      <c r="AP14" s="705" t="str">
        <f t="shared" si="20"/>
        <v/>
      </c>
      <c r="AQ14" s="706" t="str">
        <f>IF(AL14="","",IF(AND(AN13=AN14,AO13=AO14,AP13=AP14),AQ13,$AQ$6+8))</f>
        <v/>
      </c>
      <c r="AR14" s="674" t="str">
        <f t="shared" si="5"/>
        <v/>
      </c>
      <c r="AT14" s="825">
        <v>4</v>
      </c>
      <c r="AU14" s="114" t="str">
        <f>+AR8</f>
        <v/>
      </c>
      <c r="AV14" s="29">
        <v>1</v>
      </c>
      <c r="AY14" s="126"/>
    </row>
    <row r="15" spans="1:52" ht="21" thickBot="1">
      <c r="A15" s="177">
        <v>10</v>
      </c>
      <c r="B15" s="643"/>
      <c r="C15" s="207"/>
      <c r="D15" s="189"/>
      <c r="E15" s="476"/>
      <c r="F15" s="802">
        <v>10</v>
      </c>
      <c r="G15" s="801"/>
      <c r="H15" s="183" t="str">
        <f t="shared" si="0"/>
        <v/>
      </c>
      <c r="I15" s="216"/>
      <c r="J15" s="829"/>
      <c r="K15" s="184" t="str">
        <f>+H16</f>
        <v/>
      </c>
      <c r="L15" s="216"/>
      <c r="M15" s="829"/>
      <c r="N15" s="102" t="str">
        <f>+H18</f>
        <v/>
      </c>
      <c r="O15" s="473"/>
      <c r="P15" s="214"/>
      <c r="Q15" s="218">
        <v>10</v>
      </c>
      <c r="R15" s="684" t="str">
        <f t="shared" si="21"/>
        <v/>
      </c>
      <c r="S15" s="228">
        <f t="shared" si="26"/>
        <v>0</v>
      </c>
      <c r="T15" s="227">
        <f t="shared" ref="T15" si="29">+I14</f>
        <v>0</v>
      </c>
      <c r="U15" s="227">
        <f t="shared" si="7"/>
        <v>0</v>
      </c>
      <c r="V15" s="105">
        <f t="shared" si="8"/>
        <v>0</v>
      </c>
      <c r="W15" s="688">
        <f>+L17</f>
        <v>0</v>
      </c>
      <c r="X15" s="199">
        <f>+L16</f>
        <v>0</v>
      </c>
      <c r="Y15" s="199">
        <f t="shared" si="9"/>
        <v>0</v>
      </c>
      <c r="Z15" s="232">
        <f t="shared" si="10"/>
        <v>0</v>
      </c>
      <c r="AA15" s="198">
        <f>+O16</f>
        <v>0</v>
      </c>
      <c r="AB15" s="199">
        <f>+O17</f>
        <v>0</v>
      </c>
      <c r="AC15" s="199">
        <f t="shared" si="11"/>
        <v>0</v>
      </c>
      <c r="AD15" s="232">
        <f t="shared" si="12"/>
        <v>0</v>
      </c>
      <c r="AE15" s="228">
        <f t="shared" si="13"/>
        <v>0</v>
      </c>
      <c r="AF15" s="647">
        <f t="shared" si="14"/>
        <v>0</v>
      </c>
      <c r="AG15" s="670">
        <f t="shared" si="15"/>
        <v>0</v>
      </c>
      <c r="AH15" s="679">
        <f t="shared" si="16"/>
        <v>0</v>
      </c>
      <c r="AI15" s="700">
        <f t="shared" si="17"/>
        <v>0</v>
      </c>
      <c r="AJ15" s="700">
        <f t="shared" si="18"/>
        <v>0</v>
      </c>
      <c r="AK15" s="701" t="str">
        <f t="shared" si="19"/>
        <v/>
      </c>
      <c r="AL15" s="670" t="str">
        <f>IF(R15="","",SMALL(AK$6:AK$23,ROWS(AN$6:AN15)))</f>
        <v/>
      </c>
      <c r="AM15" s="762"/>
      <c r="AN15" s="779" t="str">
        <f t="shared" si="3"/>
        <v/>
      </c>
      <c r="AO15" s="357" t="str">
        <f t="shared" si="4"/>
        <v/>
      </c>
      <c r="AP15" s="705" t="str">
        <f t="shared" si="20"/>
        <v/>
      </c>
      <c r="AQ15" s="706" t="str">
        <f>IF(AL15="","",IF(AND(AN14=AN15,AO14=AO15,AP14=AP15),AQ14,$AQ$6+9))</f>
        <v/>
      </c>
      <c r="AR15" s="674" t="str">
        <f t="shared" si="5"/>
        <v/>
      </c>
      <c r="AT15" s="826"/>
      <c r="AU15" s="111" t="str">
        <f>+AR9</f>
        <v/>
      </c>
      <c r="AV15" s="30">
        <v>0</v>
      </c>
      <c r="AY15" s="126"/>
    </row>
    <row r="16" spans="1:52" ht="20.25">
      <c r="A16" s="177">
        <v>11</v>
      </c>
      <c r="B16" s="641"/>
      <c r="C16" s="208"/>
      <c r="D16" s="189"/>
      <c r="E16" s="476"/>
      <c r="F16" s="804">
        <v>11</v>
      </c>
      <c r="G16" s="828">
        <v>6</v>
      </c>
      <c r="H16" s="182" t="str">
        <f t="shared" si="0"/>
        <v/>
      </c>
      <c r="I16" s="212"/>
      <c r="J16" s="830">
        <v>4</v>
      </c>
      <c r="K16" s="185" t="str">
        <f>+H18</f>
        <v/>
      </c>
      <c r="L16" s="212"/>
      <c r="M16" s="830">
        <v>7</v>
      </c>
      <c r="N16" s="96" t="str">
        <f>+H15</f>
        <v/>
      </c>
      <c r="O16" s="352"/>
      <c r="P16" s="214"/>
      <c r="Q16" s="218">
        <v>11</v>
      </c>
      <c r="R16" s="684" t="str">
        <f t="shared" si="21"/>
        <v/>
      </c>
      <c r="S16" s="228">
        <f t="shared" si="26"/>
        <v>0</v>
      </c>
      <c r="T16" s="227">
        <f t="shared" ref="T16" si="30">+I17</f>
        <v>0</v>
      </c>
      <c r="U16" s="227">
        <f t="shared" si="7"/>
        <v>0</v>
      </c>
      <c r="V16" s="105">
        <f t="shared" si="8"/>
        <v>0</v>
      </c>
      <c r="W16" s="688">
        <f>+L15</f>
        <v>0</v>
      </c>
      <c r="X16" s="199">
        <f>+L14</f>
        <v>0</v>
      </c>
      <c r="Y16" s="199">
        <f t="shared" si="9"/>
        <v>0</v>
      </c>
      <c r="Z16" s="232">
        <f t="shared" si="10"/>
        <v>0</v>
      </c>
      <c r="AA16" s="198">
        <f>+O19</f>
        <v>0</v>
      </c>
      <c r="AB16" s="199">
        <f>+O18</f>
        <v>0</v>
      </c>
      <c r="AC16" s="199">
        <f t="shared" si="11"/>
        <v>0</v>
      </c>
      <c r="AD16" s="232">
        <f t="shared" si="12"/>
        <v>0</v>
      </c>
      <c r="AE16" s="228">
        <f t="shared" si="13"/>
        <v>0</v>
      </c>
      <c r="AF16" s="647">
        <f t="shared" si="14"/>
        <v>0</v>
      </c>
      <c r="AG16" s="670">
        <f t="shared" si="15"/>
        <v>0</v>
      </c>
      <c r="AH16" s="679">
        <f t="shared" si="16"/>
        <v>0</v>
      </c>
      <c r="AI16" s="700">
        <f t="shared" si="17"/>
        <v>0</v>
      </c>
      <c r="AJ16" s="700">
        <f t="shared" si="18"/>
        <v>0</v>
      </c>
      <c r="AK16" s="701" t="str">
        <f t="shared" si="19"/>
        <v/>
      </c>
      <c r="AL16" s="670" t="str">
        <f>IF(R16="","",SMALL(AK$6:AK$23,ROWS(AN$6:AN16)))</f>
        <v/>
      </c>
      <c r="AM16" s="762"/>
      <c r="AN16" s="779" t="str">
        <f t="shared" si="3"/>
        <v/>
      </c>
      <c r="AO16" s="357" t="str">
        <f t="shared" si="4"/>
        <v/>
      </c>
      <c r="AP16" s="705" t="str">
        <f t="shared" si="20"/>
        <v/>
      </c>
      <c r="AQ16" s="706" t="str">
        <f>IF(AL16="","",IF(AND(AN15=AN16,AO15=AO16,AP15=AP16),AQ15,$AQ$6+10))</f>
        <v/>
      </c>
      <c r="AR16" s="674" t="str">
        <f t="shared" si="5"/>
        <v/>
      </c>
      <c r="AT16" s="126"/>
      <c r="AU16" s="476"/>
      <c r="AV16" s="5"/>
      <c r="AY16" s="126"/>
    </row>
    <row r="17" spans="1:51" ht="21" thickBot="1">
      <c r="A17" s="177">
        <v>12</v>
      </c>
      <c r="B17" s="643"/>
      <c r="C17" s="207"/>
      <c r="D17" s="189"/>
      <c r="E17" s="476"/>
      <c r="F17" s="802">
        <v>12</v>
      </c>
      <c r="G17" s="829"/>
      <c r="H17" s="183" t="str">
        <f t="shared" si="0"/>
        <v/>
      </c>
      <c r="I17" s="216"/>
      <c r="J17" s="829"/>
      <c r="K17" s="184" t="str">
        <f>+H15</f>
        <v/>
      </c>
      <c r="L17" s="216"/>
      <c r="M17" s="829"/>
      <c r="N17" s="102" t="str">
        <f>+H17</f>
        <v/>
      </c>
      <c r="O17" s="473"/>
      <c r="P17" s="214"/>
      <c r="Q17" s="218">
        <v>12</v>
      </c>
      <c r="R17" s="684" t="str">
        <f t="shared" si="21"/>
        <v/>
      </c>
      <c r="S17" s="228">
        <f t="shared" si="26"/>
        <v>0</v>
      </c>
      <c r="T17" s="227">
        <f t="shared" ref="T17" si="31">+I16</f>
        <v>0</v>
      </c>
      <c r="U17" s="227">
        <f t="shared" si="7"/>
        <v>0</v>
      </c>
      <c r="V17" s="105">
        <f t="shared" si="8"/>
        <v>0</v>
      </c>
      <c r="W17" s="688">
        <f>+L19</f>
        <v>0</v>
      </c>
      <c r="X17" s="199">
        <f>+L18</f>
        <v>0</v>
      </c>
      <c r="Y17" s="199">
        <f t="shared" si="9"/>
        <v>0</v>
      </c>
      <c r="Z17" s="232">
        <f t="shared" si="10"/>
        <v>0</v>
      </c>
      <c r="AA17" s="198">
        <f>+O17</f>
        <v>0</v>
      </c>
      <c r="AB17" s="199">
        <f>+O16</f>
        <v>0</v>
      </c>
      <c r="AC17" s="199">
        <f t="shared" si="11"/>
        <v>0</v>
      </c>
      <c r="AD17" s="232">
        <f t="shared" si="12"/>
        <v>0</v>
      </c>
      <c r="AE17" s="228">
        <f t="shared" si="13"/>
        <v>0</v>
      </c>
      <c r="AF17" s="647">
        <f t="shared" si="14"/>
        <v>0</v>
      </c>
      <c r="AG17" s="670">
        <f t="shared" si="15"/>
        <v>0</v>
      </c>
      <c r="AH17" s="679">
        <f t="shared" si="16"/>
        <v>0</v>
      </c>
      <c r="AI17" s="700">
        <f t="shared" si="17"/>
        <v>0</v>
      </c>
      <c r="AJ17" s="700">
        <f t="shared" si="18"/>
        <v>0</v>
      </c>
      <c r="AK17" s="701" t="str">
        <f t="shared" si="19"/>
        <v/>
      </c>
      <c r="AL17" s="670" t="str">
        <f>IF(R17="","",SMALL(AK$6:AK$23,ROWS(AN$6:AN17)))</f>
        <v/>
      </c>
      <c r="AM17" s="762"/>
      <c r="AN17" s="779" t="str">
        <f t="shared" si="3"/>
        <v/>
      </c>
      <c r="AO17" s="357" t="str">
        <f t="shared" si="4"/>
        <v/>
      </c>
      <c r="AP17" s="705" t="str">
        <f t="shared" si="20"/>
        <v/>
      </c>
      <c r="AQ17" s="706" t="str">
        <f>IF(AL17="","",IF(AND(AN16=AN17,AO16=AO17,AP16=AP17),AQ16,$AQ$6+11))</f>
        <v/>
      </c>
      <c r="AR17" s="674" t="str">
        <f t="shared" si="5"/>
        <v/>
      </c>
      <c r="AU17" s="476"/>
      <c r="AV17" s="5"/>
      <c r="AY17" s="126"/>
    </row>
    <row r="18" spans="1:51" ht="20.25">
      <c r="A18" s="177">
        <v>13</v>
      </c>
      <c r="B18" s="641"/>
      <c r="C18" s="208"/>
      <c r="D18" s="189"/>
      <c r="E18" s="476"/>
      <c r="F18" s="804">
        <v>13</v>
      </c>
      <c r="G18" s="828">
        <v>7</v>
      </c>
      <c r="H18" s="182" t="str">
        <f t="shared" si="0"/>
        <v/>
      </c>
      <c r="I18" s="212"/>
      <c r="J18" s="830">
        <v>5</v>
      </c>
      <c r="K18" s="185" t="str">
        <f>+H19</f>
        <v/>
      </c>
      <c r="L18" s="212"/>
      <c r="M18" s="830">
        <v>1</v>
      </c>
      <c r="N18" s="96" t="str">
        <f>+H19</f>
        <v/>
      </c>
      <c r="O18" s="352"/>
      <c r="P18" s="214"/>
      <c r="Q18" s="218">
        <v>13</v>
      </c>
      <c r="R18" s="684" t="str">
        <f t="shared" si="21"/>
        <v/>
      </c>
      <c r="S18" s="228">
        <f t="shared" si="26"/>
        <v>0</v>
      </c>
      <c r="T18" s="227">
        <f t="shared" ref="T18" si="32">+I19</f>
        <v>0</v>
      </c>
      <c r="U18" s="227">
        <f t="shared" si="7"/>
        <v>0</v>
      </c>
      <c r="V18" s="105">
        <f t="shared" si="8"/>
        <v>0</v>
      </c>
      <c r="W18" s="688">
        <f>+L16</f>
        <v>0</v>
      </c>
      <c r="X18" s="199">
        <f>+L17</f>
        <v>0</v>
      </c>
      <c r="Y18" s="199">
        <f t="shared" si="9"/>
        <v>0</v>
      </c>
      <c r="Z18" s="232">
        <f t="shared" si="10"/>
        <v>0</v>
      </c>
      <c r="AA18" s="198">
        <f>+O15</f>
        <v>0</v>
      </c>
      <c r="AB18" s="199">
        <f>+O14</f>
        <v>0</v>
      </c>
      <c r="AC18" s="199">
        <f t="shared" si="11"/>
        <v>0</v>
      </c>
      <c r="AD18" s="232">
        <f t="shared" si="12"/>
        <v>0</v>
      </c>
      <c r="AE18" s="228">
        <f t="shared" si="13"/>
        <v>0</v>
      </c>
      <c r="AF18" s="647">
        <f t="shared" si="14"/>
        <v>0</v>
      </c>
      <c r="AG18" s="670">
        <f t="shared" si="15"/>
        <v>0</v>
      </c>
      <c r="AH18" s="679">
        <f t="shared" si="16"/>
        <v>0</v>
      </c>
      <c r="AI18" s="700">
        <f t="shared" si="17"/>
        <v>0</v>
      </c>
      <c r="AJ18" s="700">
        <f t="shared" si="18"/>
        <v>0</v>
      </c>
      <c r="AK18" s="701" t="str">
        <f t="shared" si="19"/>
        <v/>
      </c>
      <c r="AL18" s="670" t="str">
        <f>IF(R18="","",SMALL(AK$6:AK$23,ROWS(AN$6:AN18)))</f>
        <v/>
      </c>
      <c r="AM18" s="762"/>
      <c r="AN18" s="779" t="str">
        <f t="shared" si="3"/>
        <v/>
      </c>
      <c r="AO18" s="357" t="str">
        <f t="shared" si="4"/>
        <v/>
      </c>
      <c r="AP18" s="705" t="str">
        <f t="shared" si="20"/>
        <v/>
      </c>
      <c r="AQ18" s="706" t="str">
        <f>IF(AL18="","",IF(AND(AN17=AN18,AO17=AO18,AP17=AP18),AQ17,$AQ$6+12))</f>
        <v/>
      </c>
      <c r="AR18" s="674" t="str">
        <f t="shared" si="5"/>
        <v/>
      </c>
      <c r="AU18" s="476"/>
      <c r="AV18" s="5"/>
      <c r="AY18" s="126"/>
    </row>
    <row r="19" spans="1:51" ht="21" thickBot="1">
      <c r="A19" s="177">
        <v>14</v>
      </c>
      <c r="B19" s="643"/>
      <c r="C19" s="207"/>
      <c r="D19" s="189"/>
      <c r="E19" s="476"/>
      <c r="F19" s="802">
        <v>14</v>
      </c>
      <c r="G19" s="829"/>
      <c r="H19" s="183" t="str">
        <f t="shared" si="0"/>
        <v/>
      </c>
      <c r="I19" s="216"/>
      <c r="J19" s="829"/>
      <c r="K19" s="184" t="str">
        <f>+H17</f>
        <v/>
      </c>
      <c r="L19" s="216"/>
      <c r="M19" s="829"/>
      <c r="N19" s="102" t="str">
        <f>+H16</f>
        <v/>
      </c>
      <c r="O19" s="473"/>
      <c r="P19" s="214"/>
      <c r="Q19" s="218">
        <v>14</v>
      </c>
      <c r="R19" s="684" t="str">
        <f t="shared" si="21"/>
        <v/>
      </c>
      <c r="S19" s="228">
        <f t="shared" si="26"/>
        <v>0</v>
      </c>
      <c r="T19" s="227">
        <f t="shared" ref="T19" si="33">+I18</f>
        <v>0</v>
      </c>
      <c r="U19" s="227">
        <f t="shared" si="7"/>
        <v>0</v>
      </c>
      <c r="V19" s="105">
        <f t="shared" si="8"/>
        <v>0</v>
      </c>
      <c r="W19" s="688">
        <f>+L18</f>
        <v>0</v>
      </c>
      <c r="X19" s="199">
        <f>+L19</f>
        <v>0</v>
      </c>
      <c r="Y19" s="199">
        <f t="shared" si="9"/>
        <v>0</v>
      </c>
      <c r="Z19" s="232">
        <f t="shared" si="10"/>
        <v>0</v>
      </c>
      <c r="AA19" s="198">
        <f>+O18</f>
        <v>0</v>
      </c>
      <c r="AB19" s="199">
        <f>+O19</f>
        <v>0</v>
      </c>
      <c r="AC19" s="199">
        <f t="shared" si="11"/>
        <v>0</v>
      </c>
      <c r="AD19" s="232">
        <f t="shared" si="12"/>
        <v>0</v>
      </c>
      <c r="AE19" s="228">
        <f t="shared" si="13"/>
        <v>0</v>
      </c>
      <c r="AF19" s="647">
        <f t="shared" si="14"/>
        <v>0</v>
      </c>
      <c r="AG19" s="670">
        <f t="shared" si="15"/>
        <v>0</v>
      </c>
      <c r="AH19" s="679">
        <f t="shared" si="16"/>
        <v>0</v>
      </c>
      <c r="AI19" s="700">
        <f t="shared" si="17"/>
        <v>0</v>
      </c>
      <c r="AJ19" s="700">
        <f t="shared" si="18"/>
        <v>0</v>
      </c>
      <c r="AK19" s="701" t="str">
        <f t="shared" si="19"/>
        <v/>
      </c>
      <c r="AL19" s="670" t="str">
        <f>IF(R19="","",SMALL(AK$6:AK$23,ROWS(AN$6:AN19)))</f>
        <v/>
      </c>
      <c r="AM19" s="762"/>
      <c r="AN19" s="779" t="str">
        <f t="shared" si="3"/>
        <v/>
      </c>
      <c r="AO19" s="357" t="str">
        <f t="shared" si="4"/>
        <v/>
      </c>
      <c r="AP19" s="705" t="str">
        <f t="shared" si="20"/>
        <v/>
      </c>
      <c r="AQ19" s="706" t="str">
        <f>IF(AL19="","",IF(AND(AN18=AN19,AO18=AO19,AP18=AP19),AQ18,$AQ$6+13))</f>
        <v/>
      </c>
      <c r="AR19" s="674" t="str">
        <f t="shared" si="5"/>
        <v/>
      </c>
      <c r="AU19" s="476"/>
      <c r="AV19" s="5"/>
      <c r="AY19" s="126"/>
    </row>
    <row r="20" spans="1:51" ht="20.25">
      <c r="A20" s="177">
        <v>15</v>
      </c>
      <c r="B20" s="641"/>
      <c r="C20" s="208"/>
      <c r="D20" s="189"/>
      <c r="E20" s="476"/>
      <c r="F20" s="804">
        <v>15</v>
      </c>
      <c r="G20" s="828">
        <v>8</v>
      </c>
      <c r="H20" s="182" t="str">
        <f t="shared" si="0"/>
        <v/>
      </c>
      <c r="I20" s="212"/>
      <c r="J20" s="830">
        <v>2</v>
      </c>
      <c r="K20" s="185" t="str">
        <f>+H22</f>
        <v/>
      </c>
      <c r="L20" s="212"/>
      <c r="M20" s="830">
        <v>3</v>
      </c>
      <c r="N20" s="96" t="str">
        <f>+H22</f>
        <v/>
      </c>
      <c r="O20" s="352"/>
      <c r="P20" s="214"/>
      <c r="Q20" s="218">
        <v>15</v>
      </c>
      <c r="R20" s="684" t="str">
        <f t="shared" si="21"/>
        <v/>
      </c>
      <c r="S20" s="228">
        <f t="shared" si="26"/>
        <v>0</v>
      </c>
      <c r="T20" s="227">
        <f t="shared" ref="T20" si="34">+I21</f>
        <v>0</v>
      </c>
      <c r="U20" s="227">
        <f t="shared" si="7"/>
        <v>0</v>
      </c>
      <c r="V20" s="105">
        <f t="shared" si="8"/>
        <v>0</v>
      </c>
      <c r="W20" s="688">
        <f>+L21</f>
        <v>0</v>
      </c>
      <c r="X20" s="199">
        <f>+L20</f>
        <v>0</v>
      </c>
      <c r="Y20" s="199">
        <f t="shared" si="9"/>
        <v>0</v>
      </c>
      <c r="Z20" s="232">
        <f t="shared" si="10"/>
        <v>0</v>
      </c>
      <c r="AA20" s="198">
        <f>+O22</f>
        <v>0</v>
      </c>
      <c r="AB20" s="199">
        <f>+O23</f>
        <v>0</v>
      </c>
      <c r="AC20" s="199">
        <f t="shared" si="11"/>
        <v>0</v>
      </c>
      <c r="AD20" s="232">
        <f t="shared" si="12"/>
        <v>0</v>
      </c>
      <c r="AE20" s="228">
        <f t="shared" si="13"/>
        <v>0</v>
      </c>
      <c r="AF20" s="647">
        <f t="shared" si="14"/>
        <v>0</v>
      </c>
      <c r="AG20" s="670">
        <f t="shared" si="15"/>
        <v>0</v>
      </c>
      <c r="AH20" s="679">
        <f t="shared" si="16"/>
        <v>0</v>
      </c>
      <c r="AI20" s="700">
        <f t="shared" si="17"/>
        <v>0</v>
      </c>
      <c r="AJ20" s="700">
        <f t="shared" si="18"/>
        <v>0</v>
      </c>
      <c r="AK20" s="701" t="str">
        <f t="shared" si="19"/>
        <v/>
      </c>
      <c r="AL20" s="670" t="str">
        <f>IF(R20="","",SMALL(AK$6:AK$23,ROWS(AN$6:AN20)))</f>
        <v/>
      </c>
      <c r="AM20" s="762"/>
      <c r="AN20" s="779" t="str">
        <f t="shared" si="3"/>
        <v/>
      </c>
      <c r="AO20" s="357" t="str">
        <f t="shared" si="4"/>
        <v/>
      </c>
      <c r="AP20" s="705" t="str">
        <f t="shared" si="20"/>
        <v/>
      </c>
      <c r="AQ20" s="706" t="str">
        <f>IF(AL20="","",IF(AND(AN19=AN20,AO19=AO20,AP19=AP20),AQ19,$AQ$6+14))</f>
        <v/>
      </c>
      <c r="AR20" s="674" t="str">
        <f t="shared" si="5"/>
        <v/>
      </c>
      <c r="AU20" s="476"/>
      <c r="AV20" s="5"/>
      <c r="AY20" s="126"/>
    </row>
    <row r="21" spans="1:51" ht="21" thickBot="1">
      <c r="A21" s="177">
        <v>16</v>
      </c>
      <c r="B21" s="812"/>
      <c r="C21" s="207"/>
      <c r="D21" s="189"/>
      <c r="E21" s="476"/>
      <c r="F21" s="802">
        <v>16</v>
      </c>
      <c r="G21" s="829"/>
      <c r="H21" s="183" t="str">
        <f t="shared" si="0"/>
        <v/>
      </c>
      <c r="I21" s="216"/>
      <c r="J21" s="829"/>
      <c r="K21" s="184" t="str">
        <f>+H20</f>
        <v/>
      </c>
      <c r="L21" s="216"/>
      <c r="M21" s="829"/>
      <c r="N21" s="102" t="str">
        <f>+H21</f>
        <v/>
      </c>
      <c r="O21" s="473"/>
      <c r="P21" s="214"/>
      <c r="Q21" s="218">
        <v>16</v>
      </c>
      <c r="R21" s="684" t="str">
        <f t="shared" ref="R21:R23" si="35">+H21</f>
        <v/>
      </c>
      <c r="S21" s="228">
        <f t="shared" si="26"/>
        <v>0</v>
      </c>
      <c r="T21" s="227">
        <f t="shared" ref="T21" si="36">+I20</f>
        <v>0</v>
      </c>
      <c r="U21" s="227">
        <f t="shared" si="7"/>
        <v>0</v>
      </c>
      <c r="V21" s="105">
        <f t="shared" si="8"/>
        <v>0</v>
      </c>
      <c r="W21" s="688">
        <f>+L22</f>
        <v>0</v>
      </c>
      <c r="X21" s="199">
        <f>+L23</f>
        <v>0</v>
      </c>
      <c r="Y21" s="199">
        <f t="shared" si="9"/>
        <v>0</v>
      </c>
      <c r="Z21" s="232">
        <f t="shared" si="10"/>
        <v>0</v>
      </c>
      <c r="AA21" s="198">
        <f>+O21</f>
        <v>0</v>
      </c>
      <c r="AB21" s="199">
        <f>+O20</f>
        <v>0</v>
      </c>
      <c r="AC21" s="199">
        <f t="shared" si="11"/>
        <v>0</v>
      </c>
      <c r="AD21" s="232">
        <f t="shared" si="12"/>
        <v>0</v>
      </c>
      <c r="AE21" s="228">
        <f t="shared" si="13"/>
        <v>0</v>
      </c>
      <c r="AF21" s="647">
        <f t="shared" si="14"/>
        <v>0</v>
      </c>
      <c r="AG21" s="670">
        <f t="shared" si="15"/>
        <v>0</v>
      </c>
      <c r="AH21" s="679">
        <f t="shared" si="16"/>
        <v>0</v>
      </c>
      <c r="AI21" s="700">
        <f t="shared" si="17"/>
        <v>0</v>
      </c>
      <c r="AJ21" s="700">
        <f t="shared" si="18"/>
        <v>0</v>
      </c>
      <c r="AK21" s="701" t="str">
        <f t="shared" si="19"/>
        <v/>
      </c>
      <c r="AL21" s="670" t="str">
        <f>IF(R21="","",SMALL(AK$6:AK$23,ROWS(AN$6:AN21)))</f>
        <v/>
      </c>
      <c r="AM21" s="762"/>
      <c r="AN21" s="779" t="str">
        <f t="shared" si="3"/>
        <v/>
      </c>
      <c r="AO21" s="357" t="str">
        <f t="shared" si="4"/>
        <v/>
      </c>
      <c r="AP21" s="705" t="str">
        <f t="shared" si="20"/>
        <v/>
      </c>
      <c r="AQ21" s="706" t="str">
        <f>IF(AL21="","",IF(AND(AN20=AN21,AO20=AO21,AP20=AP21),AQ20,$AQ$6+15))</f>
        <v/>
      </c>
      <c r="AR21" s="674" t="str">
        <f t="shared" si="5"/>
        <v/>
      </c>
      <c r="AU21" s="476"/>
      <c r="AV21" s="5"/>
      <c r="AY21" s="126"/>
    </row>
    <row r="22" spans="1:51" ht="20.25">
      <c r="A22" s="177">
        <v>17</v>
      </c>
      <c r="B22" s="641"/>
      <c r="C22" s="208"/>
      <c r="D22" s="189"/>
      <c r="E22" s="476"/>
      <c r="F22" s="804">
        <v>17</v>
      </c>
      <c r="G22" s="828">
        <v>9</v>
      </c>
      <c r="H22" s="182" t="str">
        <f t="shared" si="0"/>
        <v/>
      </c>
      <c r="I22" s="212"/>
      <c r="J22" s="830">
        <v>1</v>
      </c>
      <c r="K22" s="185" t="str">
        <f>+H21</f>
        <v/>
      </c>
      <c r="L22" s="212"/>
      <c r="M22" s="830">
        <v>4</v>
      </c>
      <c r="N22" s="96" t="str">
        <f>+H20</f>
        <v/>
      </c>
      <c r="O22" s="352"/>
      <c r="P22" s="214"/>
      <c r="Q22" s="218">
        <v>17</v>
      </c>
      <c r="R22" s="684" t="str">
        <f t="shared" si="35"/>
        <v/>
      </c>
      <c r="S22" s="228">
        <f t="shared" si="26"/>
        <v>0</v>
      </c>
      <c r="T22" s="227">
        <f t="shared" ref="T22" si="37">+I23</f>
        <v>0</v>
      </c>
      <c r="U22" s="227">
        <f t="shared" si="7"/>
        <v>0</v>
      </c>
      <c r="V22" s="105">
        <f t="shared" si="8"/>
        <v>0</v>
      </c>
      <c r="W22" s="688">
        <f>+L20</f>
        <v>0</v>
      </c>
      <c r="X22" s="199">
        <f>+L21</f>
        <v>0</v>
      </c>
      <c r="Y22" s="199">
        <f t="shared" si="9"/>
        <v>0</v>
      </c>
      <c r="Z22" s="232">
        <f t="shared" si="10"/>
        <v>0</v>
      </c>
      <c r="AA22" s="198">
        <f>+O20</f>
        <v>0</v>
      </c>
      <c r="AB22" s="199">
        <f>+O21</f>
        <v>0</v>
      </c>
      <c r="AC22" s="199">
        <f t="shared" si="11"/>
        <v>0</v>
      </c>
      <c r="AD22" s="232">
        <f t="shared" si="12"/>
        <v>0</v>
      </c>
      <c r="AE22" s="228">
        <f t="shared" si="13"/>
        <v>0</v>
      </c>
      <c r="AF22" s="647">
        <f t="shared" si="14"/>
        <v>0</v>
      </c>
      <c r="AG22" s="670">
        <f t="shared" si="15"/>
        <v>0</v>
      </c>
      <c r="AH22" s="679">
        <f t="shared" si="16"/>
        <v>0</v>
      </c>
      <c r="AI22" s="700">
        <f t="shared" ref="AI22:AI23" si="38">IF(AG22="","",IF(AG22&gt;0,AG22,0))</f>
        <v>0</v>
      </c>
      <c r="AJ22" s="700">
        <f t="shared" ref="AJ22:AJ23" si="39">IF(AG22="","",IF(AG22&lt;0,AG22,0))</f>
        <v>0</v>
      </c>
      <c r="AK22" s="701" t="str">
        <f t="shared" si="19"/>
        <v/>
      </c>
      <c r="AL22" s="670" t="str">
        <f>IF(R22="","",SMALL(AK$6:AK$23,ROWS(AN$6:AN22)))</f>
        <v/>
      </c>
      <c r="AM22" s="762"/>
      <c r="AN22" s="779" t="str">
        <f t="shared" si="3"/>
        <v/>
      </c>
      <c r="AO22" s="357" t="str">
        <f t="shared" si="4"/>
        <v/>
      </c>
      <c r="AP22" s="705" t="str">
        <f t="shared" si="20"/>
        <v/>
      </c>
      <c r="AQ22" s="706" t="str">
        <f>IF(AL22="","",IF(AND(AN21=AN22,AO21=AO22,AP21=AP22),AQ21,$AQ$6+16))</f>
        <v/>
      </c>
      <c r="AR22" s="674" t="str">
        <f t="shared" si="5"/>
        <v/>
      </c>
      <c r="AU22" s="476"/>
      <c r="AV22" s="5"/>
      <c r="AY22" s="126"/>
    </row>
    <row r="23" spans="1:51" ht="21" thickBot="1">
      <c r="A23" s="179">
        <v>18</v>
      </c>
      <c r="B23" s="753"/>
      <c r="C23" s="209"/>
      <c r="D23" s="190"/>
      <c r="F23" s="802">
        <v>18</v>
      </c>
      <c r="G23" s="829"/>
      <c r="H23" s="183" t="str">
        <f t="shared" si="0"/>
        <v/>
      </c>
      <c r="I23" s="216"/>
      <c r="J23" s="829"/>
      <c r="K23" s="186" t="str">
        <f>+H23</f>
        <v/>
      </c>
      <c r="L23" s="216"/>
      <c r="M23" s="829"/>
      <c r="N23" s="102" t="str">
        <f>+H23</f>
        <v/>
      </c>
      <c r="O23" s="473"/>
      <c r="P23" s="214"/>
      <c r="Q23" s="28">
        <v>18</v>
      </c>
      <c r="R23" s="482" t="str">
        <f t="shared" si="35"/>
        <v/>
      </c>
      <c r="S23" s="229">
        <f t="shared" si="26"/>
        <v>0</v>
      </c>
      <c r="T23" s="230">
        <f t="shared" ref="T23" si="40">+I22</f>
        <v>0</v>
      </c>
      <c r="U23" s="230">
        <f t="shared" ref="U23" si="41">SUM(S23-T23)</f>
        <v>0</v>
      </c>
      <c r="V23" s="195">
        <f t="shared" ref="V23" si="42">IF(S23+T23=0,0,IF(S23=T23,2,IF(S23&lt;T23,1,3)))</f>
        <v>0</v>
      </c>
      <c r="W23" s="696">
        <f>+L23</f>
        <v>0</v>
      </c>
      <c r="X23" s="116">
        <f>+L22</f>
        <v>0</v>
      </c>
      <c r="Y23" s="116">
        <f t="shared" si="9"/>
        <v>0</v>
      </c>
      <c r="Z23" s="233">
        <f t="shared" si="10"/>
        <v>0</v>
      </c>
      <c r="AA23" s="115">
        <f t="shared" ref="AA23" si="43">+O23</f>
        <v>0</v>
      </c>
      <c r="AB23" s="116">
        <f>+O22</f>
        <v>0</v>
      </c>
      <c r="AC23" s="116">
        <f t="shared" si="11"/>
        <v>0</v>
      </c>
      <c r="AD23" s="233">
        <f t="shared" si="12"/>
        <v>0</v>
      </c>
      <c r="AE23" s="229">
        <f t="shared" si="13"/>
        <v>0</v>
      </c>
      <c r="AF23" s="677">
        <f t="shared" si="14"/>
        <v>0</v>
      </c>
      <c r="AG23" s="671">
        <f t="shared" si="15"/>
        <v>0</v>
      </c>
      <c r="AH23" s="682">
        <f t="shared" si="16"/>
        <v>0</v>
      </c>
      <c r="AI23" s="700">
        <f t="shared" si="38"/>
        <v>0</v>
      </c>
      <c r="AJ23" s="700">
        <f t="shared" si="39"/>
        <v>0</v>
      </c>
      <c r="AK23" s="701" t="str">
        <f t="shared" si="19"/>
        <v/>
      </c>
      <c r="AL23" s="671" t="str">
        <f>IF(R23="","",SMALL(AK$6:AK$23,ROWS(AN$6:AN23)))</f>
        <v/>
      </c>
      <c r="AM23" s="764"/>
      <c r="AN23" s="780" t="str">
        <f t="shared" si="3"/>
        <v/>
      </c>
      <c r="AO23" s="707" t="str">
        <f t="shared" si="4"/>
        <v/>
      </c>
      <c r="AP23" s="708" t="str">
        <f t="shared" si="20"/>
        <v/>
      </c>
      <c r="AQ23" s="711" t="str">
        <f>IF(AL23="","",IF(AND(AN22=AN23,AO22=AO23,AP22=AP23),AQ22,$AQ$6+17))</f>
        <v/>
      </c>
      <c r="AR23" s="712" t="str">
        <f t="shared" si="5"/>
        <v/>
      </c>
      <c r="AU23" s="476"/>
      <c r="AV23" s="5"/>
      <c r="AY23" s="126"/>
    </row>
    <row r="24" spans="1:51" ht="16.5" thickBot="1">
      <c r="A24" s="476"/>
      <c r="B24" s="125"/>
      <c r="C24" s="476"/>
      <c r="D24" s="126"/>
      <c r="H24" s="126"/>
      <c r="I24" s="121">
        <f>SUM(I6:I23)</f>
        <v>0</v>
      </c>
      <c r="J24" s="191"/>
      <c r="K24" s="192"/>
      <c r="L24" s="121">
        <f>SUM(L6:L23)</f>
        <v>0</v>
      </c>
      <c r="M24" s="191"/>
      <c r="N24" s="192"/>
      <c r="O24" s="121">
        <f>SUM(O6:O23)</f>
        <v>0</v>
      </c>
      <c r="P24" s="166"/>
      <c r="R24" s="700" t="s">
        <v>12</v>
      </c>
      <c r="S24" s="718">
        <f t="shared" ref="S24:Y24" si="44">SUM(S6:S23)</f>
        <v>0</v>
      </c>
      <c r="T24" s="718">
        <f t="shared" si="44"/>
        <v>0</v>
      </c>
      <c r="U24" s="698">
        <f t="shared" si="44"/>
        <v>0</v>
      </c>
      <c r="V24" s="697">
        <f>SUM(V6:V23)</f>
        <v>0</v>
      </c>
      <c r="W24" s="718">
        <f t="shared" si="44"/>
        <v>0</v>
      </c>
      <c r="X24" s="718">
        <f t="shared" si="44"/>
        <v>0</v>
      </c>
      <c r="Y24" s="698">
        <f t="shared" si="44"/>
        <v>0</v>
      </c>
      <c r="Z24" s="697">
        <f>SUM(Z6:Z23)</f>
        <v>0</v>
      </c>
      <c r="AA24" s="718">
        <f t="shared" ref="AA24:AG24" si="45">SUM(AA6:AA23)</f>
        <v>0</v>
      </c>
      <c r="AB24" s="718">
        <f t="shared" si="45"/>
        <v>0</v>
      </c>
      <c r="AC24" s="698">
        <f t="shared" si="45"/>
        <v>0</v>
      </c>
      <c r="AD24" s="697">
        <f t="shared" si="45"/>
        <v>0</v>
      </c>
      <c r="AE24" s="699">
        <f t="shared" si="45"/>
        <v>0</v>
      </c>
      <c r="AF24" s="699">
        <f t="shared" si="45"/>
        <v>0</v>
      </c>
      <c r="AG24" s="698">
        <f t="shared" si="45"/>
        <v>0</v>
      </c>
      <c r="AH24" s="697">
        <f>SUM(AH6:AH23)</f>
        <v>0</v>
      </c>
      <c r="AI24" s="719"/>
      <c r="AJ24" s="719"/>
      <c r="AK24" s="719"/>
      <c r="AL24" s="719"/>
      <c r="AM24" s="719"/>
      <c r="AN24" s="719"/>
      <c r="AO24" s="700">
        <f>SUM(AO6:AO23)</f>
        <v>0</v>
      </c>
      <c r="AP24" s="719"/>
      <c r="AQ24" s="721"/>
      <c r="AR24" s="193"/>
      <c r="AU24" s="476"/>
      <c r="AV24" s="5"/>
      <c r="AY24" s="126"/>
    </row>
    <row r="25" spans="1:51" ht="15.75">
      <c r="A25" s="476"/>
      <c r="B25" s="125"/>
      <c r="C25" s="476"/>
      <c r="D25" s="126"/>
      <c r="H25" s="126"/>
      <c r="J25" s="167"/>
      <c r="L25" s="126"/>
      <c r="M25" s="127"/>
      <c r="O25" s="126"/>
      <c r="P25" s="166"/>
      <c r="R25" s="95"/>
      <c r="S25" s="95"/>
      <c r="T25" s="94"/>
      <c r="U25" s="94">
        <v>0</v>
      </c>
      <c r="V25" s="94">
        <v>36</v>
      </c>
      <c r="W25" s="94"/>
      <c r="X25" s="94"/>
      <c r="Y25" s="94">
        <v>0</v>
      </c>
      <c r="Z25" s="94">
        <v>36</v>
      </c>
      <c r="AA25" s="94"/>
      <c r="AB25" s="94"/>
      <c r="AC25" s="94">
        <v>0</v>
      </c>
      <c r="AD25" s="94">
        <v>36</v>
      </c>
      <c r="AE25" s="94"/>
      <c r="AF25" s="94"/>
      <c r="AG25" s="94" t="str">
        <f>IF(AG24=0,"OK","ERREUR")</f>
        <v>OK</v>
      </c>
      <c r="AH25" s="94">
        <f>SUM(V25+Z25+AD25)</f>
        <v>108</v>
      </c>
      <c r="AI25" s="95"/>
      <c r="AJ25" s="95"/>
      <c r="AK25" s="95"/>
      <c r="AL25" s="95"/>
      <c r="AM25" s="95"/>
      <c r="AN25" s="95"/>
      <c r="AO25" s="94" t="str">
        <f>IF(AO24=0,"OK","ERREUR")</f>
        <v>OK</v>
      </c>
      <c r="AP25" s="95"/>
      <c r="AQ25" s="194"/>
      <c r="AR25" s="95"/>
      <c r="AU25" s="476"/>
      <c r="AV25" s="5"/>
      <c r="AY25" s="126"/>
    </row>
    <row r="26" spans="1:51" ht="16.5" thickBot="1">
      <c r="A26" s="476"/>
      <c r="B26" s="125"/>
      <c r="C26" s="476"/>
      <c r="D26" s="126"/>
      <c r="H26" s="126"/>
      <c r="I26" s="169"/>
      <c r="J26" s="169"/>
      <c r="K26" s="169"/>
      <c r="L26" s="170"/>
      <c r="M26" s="171"/>
      <c r="N26" s="169"/>
      <c r="O26" s="5"/>
      <c r="P26" s="166"/>
      <c r="AQ26" s="168"/>
    </row>
    <row r="27" spans="1:51" ht="16.5" thickBot="1">
      <c r="A27" s="476"/>
      <c r="B27" s="478" t="s">
        <v>276</v>
      </c>
      <c r="C27" s="476"/>
      <c r="D27" s="126"/>
      <c r="H27" s="181" t="s">
        <v>154</v>
      </c>
      <c r="I27" s="169"/>
      <c r="J27" s="169"/>
      <c r="K27" s="827" t="s">
        <v>133</v>
      </c>
      <c r="L27" s="827"/>
      <c r="M27" s="171"/>
      <c r="N27" s="169"/>
      <c r="O27" s="5"/>
      <c r="P27" s="166"/>
      <c r="AQ27" s="168"/>
    </row>
    <row r="28" spans="1:51" ht="16.5" thickBot="1">
      <c r="A28" s="476"/>
      <c r="B28" s="480" t="s">
        <v>293</v>
      </c>
      <c r="C28" s="476"/>
      <c r="D28" s="126"/>
      <c r="H28" s="126"/>
      <c r="J28" s="167"/>
      <c r="L28" s="126"/>
      <c r="M28" s="127"/>
      <c r="O28" s="126"/>
      <c r="P28" s="166"/>
      <c r="AD28" s="476"/>
    </row>
    <row r="29" spans="1:51" ht="15.75">
      <c r="A29" s="476"/>
      <c r="B29" s="125"/>
      <c r="C29" s="476"/>
      <c r="D29" s="126"/>
      <c r="H29" s="126"/>
      <c r="J29" s="167"/>
      <c r="L29" s="126"/>
      <c r="M29" s="127"/>
      <c r="O29" s="126"/>
      <c r="P29" s="166"/>
      <c r="AQ29" s="168"/>
      <c r="AT29" s="126"/>
      <c r="AU29" s="476"/>
      <c r="AV29" s="5"/>
      <c r="AY29" s="126"/>
    </row>
    <row r="30" spans="1:51" ht="15.75">
      <c r="A30" s="476"/>
      <c r="B30" s="125"/>
      <c r="C30" s="476"/>
      <c r="D30" s="126"/>
      <c r="H30" s="126"/>
      <c r="J30" s="167"/>
      <c r="L30" s="126"/>
      <c r="M30" s="127"/>
      <c r="O30" s="126"/>
      <c r="P30" s="166"/>
      <c r="AQ30" s="168"/>
      <c r="AT30" s="126"/>
      <c r="AU30" s="476"/>
      <c r="AV30" s="5"/>
      <c r="AY30" s="126"/>
    </row>
    <row r="31" spans="1:51" ht="15.75">
      <c r="Z31" s="126"/>
      <c r="AA31" s="126"/>
      <c r="AC31" s="168"/>
      <c r="AT31" s="126"/>
      <c r="AU31" s="476"/>
      <c r="AV31" s="5"/>
      <c r="AY31" s="126"/>
    </row>
    <row r="64" spans="1:52" ht="15.75">
      <c r="A64" s="126"/>
      <c r="B64" s="476"/>
      <c r="C64" s="476"/>
      <c r="D64" s="476"/>
      <c r="E64" s="476"/>
      <c r="F64" s="799"/>
      <c r="G64" s="476"/>
      <c r="H64" s="476"/>
      <c r="I64" s="476"/>
      <c r="J64" s="476"/>
      <c r="K64" s="476"/>
      <c r="L64" s="476"/>
      <c r="M64" s="476"/>
      <c r="N64" s="476"/>
      <c r="O64" s="476"/>
      <c r="P64" s="476"/>
      <c r="Q64" s="476"/>
      <c r="R64" s="476"/>
      <c r="T64" s="476"/>
      <c r="U64" s="476"/>
      <c r="V64" s="476"/>
      <c r="W64" s="131"/>
      <c r="X64" s="476"/>
      <c r="Z64" s="126"/>
      <c r="AA64" s="126"/>
      <c r="AB64" s="476"/>
      <c r="AC64" s="5"/>
      <c r="AD64" s="476"/>
      <c r="AE64" s="476"/>
      <c r="AF64" s="126"/>
      <c r="AG64" s="476"/>
      <c r="AH64" s="476"/>
      <c r="AI64" s="476"/>
      <c r="AJ64" s="476"/>
      <c r="AK64" s="476"/>
      <c r="AL64" s="476"/>
      <c r="AM64" s="735"/>
      <c r="AN64" s="476"/>
      <c r="AO64" s="476"/>
      <c r="AP64" s="476"/>
      <c r="AQ64" s="476"/>
      <c r="AR64" s="476"/>
      <c r="AS64" s="476"/>
      <c r="AT64" s="476"/>
      <c r="AU64" s="476"/>
      <c r="AV64" s="476"/>
      <c r="AW64" s="476"/>
      <c r="AX64" s="476"/>
      <c r="AY64" s="476"/>
      <c r="AZ64" s="476"/>
    </row>
    <row r="65" spans="1:52" ht="18.75">
      <c r="A65" s="476"/>
      <c r="B65" s="476"/>
      <c r="C65" s="126"/>
      <c r="D65" s="126"/>
      <c r="E65" s="127"/>
      <c r="F65" s="127"/>
      <c r="G65" s="476"/>
      <c r="H65" s="127"/>
      <c r="I65" s="476"/>
      <c r="J65" s="128"/>
      <c r="K65" s="129"/>
      <c r="L65" s="130"/>
      <c r="M65" s="476"/>
      <c r="N65" s="476"/>
      <c r="O65" s="476"/>
      <c r="P65" s="476"/>
      <c r="Q65" s="476"/>
      <c r="R65" s="476"/>
      <c r="S65" s="476"/>
      <c r="T65" s="476"/>
      <c r="U65" s="476"/>
      <c r="V65" s="476"/>
      <c r="W65" s="476"/>
      <c r="X65" s="476"/>
      <c r="Y65" s="476"/>
      <c r="Z65" s="476"/>
      <c r="AA65" s="476"/>
      <c r="AB65" s="476"/>
      <c r="AC65" s="476"/>
      <c r="AE65" s="476"/>
      <c r="AF65" s="476"/>
      <c r="AG65" s="476"/>
      <c r="AH65" s="131"/>
      <c r="AI65" s="476"/>
      <c r="AJ65" s="476"/>
      <c r="AK65" s="476"/>
      <c r="AL65" s="476"/>
      <c r="AM65" s="735"/>
      <c r="AN65" s="476"/>
      <c r="AP65" s="126"/>
      <c r="AQ65" s="476"/>
      <c r="AR65" s="5"/>
      <c r="AS65" s="476"/>
      <c r="AT65" s="476"/>
      <c r="AU65" s="476"/>
      <c r="AV65" s="476"/>
      <c r="AW65" s="476"/>
      <c r="AX65" s="476"/>
      <c r="AY65" s="476"/>
      <c r="AZ65" s="476"/>
    </row>
    <row r="66" spans="1:52" ht="18.75">
      <c r="A66" s="476"/>
      <c r="B66" s="125"/>
      <c r="C66" s="476"/>
      <c r="D66" s="126"/>
      <c r="E66" s="476"/>
      <c r="F66" s="799"/>
      <c r="G66" s="476"/>
      <c r="H66" s="126"/>
      <c r="I66" s="126"/>
      <c r="J66" s="127"/>
      <c r="K66" s="476"/>
      <c r="L66" s="126"/>
      <c r="M66" s="127"/>
      <c r="N66" s="476"/>
      <c r="O66" s="128"/>
      <c r="P66" s="129"/>
      <c r="Q66" s="130"/>
      <c r="R66" s="476"/>
      <c r="S66" s="476"/>
      <c r="T66" s="476"/>
      <c r="U66" s="476"/>
      <c r="V66" s="476"/>
      <c r="W66" s="476"/>
      <c r="X66" s="476"/>
      <c r="Y66" s="476"/>
      <c r="Z66" s="476"/>
      <c r="AA66" s="476"/>
      <c r="AB66" s="476"/>
      <c r="AC66" s="476"/>
      <c r="AD66" s="476"/>
      <c r="AE66" s="476"/>
      <c r="AF66" s="476"/>
      <c r="AG66" s="476"/>
      <c r="AH66" s="476"/>
      <c r="AO66" s="476"/>
      <c r="AP66" s="476"/>
      <c r="AQ66" s="131"/>
      <c r="AR66" s="476"/>
      <c r="AT66" s="126"/>
      <c r="AU66" s="476"/>
      <c r="AV66" s="476"/>
      <c r="AW66" s="476"/>
      <c r="AX66" s="476"/>
      <c r="AY66" s="476"/>
      <c r="AZ66" s="476"/>
    </row>
    <row r="67" spans="1:52" ht="15.75">
      <c r="AT67" s="126"/>
      <c r="AU67" s="476"/>
      <c r="AV67" s="5"/>
      <c r="AW67" s="476"/>
      <c r="AX67" s="476"/>
      <c r="AY67" s="126"/>
      <c r="AZ67" s="476"/>
    </row>
  </sheetData>
  <sheetProtection password="CFC3" sheet="1" objects="1" scenarios="1" formatCells="0" formatColumns="0" formatRows="0" insertColumns="0" insertRows="0" insertHyperlinks="0" deleteColumns="0" deleteRows="0" sort="0"/>
  <mergeCells count="33">
    <mergeCell ref="AT8:AT9"/>
    <mergeCell ref="AT14:AT15"/>
    <mergeCell ref="AX11:AX12"/>
    <mergeCell ref="AQ4:AR4"/>
    <mergeCell ref="K27:L27"/>
    <mergeCell ref="M14:M15"/>
    <mergeCell ref="M16:M17"/>
    <mergeCell ref="M18:M19"/>
    <mergeCell ref="M20:M21"/>
    <mergeCell ref="M12:M13"/>
    <mergeCell ref="M22:M23"/>
    <mergeCell ref="G18:G19"/>
    <mergeCell ref="G20:G21"/>
    <mergeCell ref="G22:G23"/>
    <mergeCell ref="J6:J7"/>
    <mergeCell ref="J8:J9"/>
    <mergeCell ref="J10:J11"/>
    <mergeCell ref="J12:J13"/>
    <mergeCell ref="J14:J15"/>
    <mergeCell ref="J16:J17"/>
    <mergeCell ref="J18:J19"/>
    <mergeCell ref="G16:G17"/>
    <mergeCell ref="G12:G13"/>
    <mergeCell ref="J20:J21"/>
    <mergeCell ref="J22:J23"/>
    <mergeCell ref="Q2:S2"/>
    <mergeCell ref="H3:I3"/>
    <mergeCell ref="G6:G7"/>
    <mergeCell ref="G8:G9"/>
    <mergeCell ref="G10:G11"/>
    <mergeCell ref="M6:M7"/>
    <mergeCell ref="M8:M9"/>
    <mergeCell ref="M10:M11"/>
  </mergeCells>
  <conditionalFormatting sqref="AQ6:AQ23">
    <cfRule type="duplicateValues" dxfId="31" priority="11"/>
  </conditionalFormatting>
  <conditionalFormatting sqref="AG25 AO25">
    <cfRule type="containsText" dxfId="30" priority="9" operator="containsText" text="ERREUR">
      <formula>NOT(ISERROR(SEARCH("ERREUR",AG25)))</formula>
    </cfRule>
    <cfRule type="containsText" dxfId="29" priority="10" operator="containsText" text="OK">
      <formula>NOT(ISERROR(SEARCH("OK",AG25)))</formula>
    </cfRule>
  </conditionalFormatting>
  <conditionalFormatting sqref="AQ7:AQ23">
    <cfRule type="duplicateValues" dxfId="28" priority="6"/>
  </conditionalFormatting>
  <conditionalFormatting sqref="AQ7">
    <cfRule type="duplicateValues" dxfId="27" priority="3"/>
  </conditionalFormatting>
  <hyperlinks>
    <hyperlink ref="A2" location="'Tirage Renc.'!A1" display="'Tirage Renc.'!A1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G13"/>
  <sheetViews>
    <sheetView view="pageBreakPreview" zoomScale="60" zoomScaleNormal="80" workbookViewId="0">
      <selection activeCell="P14" sqref="P14"/>
    </sheetView>
  </sheetViews>
  <sheetFormatPr baseColWidth="10" defaultRowHeight="45.75"/>
  <cols>
    <col min="1" max="1" width="20.42578125" style="289" customWidth="1"/>
    <col min="2" max="2" width="15.7109375" style="289" customWidth="1"/>
    <col min="3" max="3" width="25.5703125" style="289" customWidth="1"/>
    <col min="4" max="4" width="15.140625" style="289" customWidth="1"/>
    <col min="5" max="5" width="26.42578125" style="289" customWidth="1"/>
    <col min="6" max="6" width="16.28515625" style="289" customWidth="1"/>
    <col min="7" max="7" width="25.5703125" style="289" customWidth="1"/>
    <col min="8" max="16384" width="11.42578125" style="289"/>
  </cols>
  <sheetData>
    <row r="1" spans="1:7">
      <c r="D1" s="402" t="s">
        <v>236</v>
      </c>
    </row>
    <row r="2" spans="1:7" ht="24.75" customHeight="1" thickBot="1"/>
    <row r="3" spans="1:7" s="346" customFormat="1" ht="46.5" thickBot="1">
      <c r="A3" s="347" t="s">
        <v>96</v>
      </c>
      <c r="B3" s="345" t="s">
        <v>95</v>
      </c>
      <c r="C3" s="348" t="s">
        <v>97</v>
      </c>
      <c r="D3" s="345" t="s">
        <v>95</v>
      </c>
      <c r="E3" s="349" t="s">
        <v>98</v>
      </c>
      <c r="F3" s="345" t="s">
        <v>95</v>
      </c>
      <c r="G3" s="348" t="s">
        <v>99</v>
      </c>
    </row>
    <row r="4" spans="1:7">
      <c r="A4" s="268"/>
      <c r="B4" s="312">
        <v>1</v>
      </c>
      <c r="C4" s="313" t="s">
        <v>15</v>
      </c>
      <c r="D4" s="314">
        <v>10</v>
      </c>
      <c r="E4" s="313" t="s">
        <v>22</v>
      </c>
      <c r="F4" s="334">
        <v>7</v>
      </c>
      <c r="G4" s="333" t="s">
        <v>19</v>
      </c>
    </row>
    <row r="5" spans="1:7">
      <c r="A5" s="303"/>
      <c r="B5" s="315">
        <v>2</v>
      </c>
      <c r="C5" s="316" t="s">
        <v>16</v>
      </c>
      <c r="D5" s="317">
        <v>9</v>
      </c>
      <c r="E5" s="316" t="s">
        <v>35</v>
      </c>
      <c r="F5" s="336">
        <v>8</v>
      </c>
      <c r="G5" s="335" t="s">
        <v>36</v>
      </c>
    </row>
    <row r="6" spans="1:7">
      <c r="A6" s="554" t="s">
        <v>108</v>
      </c>
      <c r="B6" s="315">
        <v>3</v>
      </c>
      <c r="C6" s="318" t="s">
        <v>17</v>
      </c>
      <c r="D6" s="317">
        <v>8</v>
      </c>
      <c r="E6" s="319" t="s">
        <v>23</v>
      </c>
      <c r="F6" s="320">
        <v>9</v>
      </c>
      <c r="G6" s="321" t="s">
        <v>20</v>
      </c>
    </row>
    <row r="7" spans="1:7">
      <c r="A7" s="555"/>
      <c r="B7" s="315">
        <v>4</v>
      </c>
      <c r="C7" s="318" t="s">
        <v>18</v>
      </c>
      <c r="D7" s="317">
        <v>7</v>
      </c>
      <c r="E7" s="318" t="s">
        <v>33</v>
      </c>
      <c r="F7" s="320">
        <v>10</v>
      </c>
      <c r="G7" s="321" t="s">
        <v>21</v>
      </c>
    </row>
    <row r="8" spans="1:7">
      <c r="A8" s="554" t="s">
        <v>109</v>
      </c>
      <c r="B8" s="315">
        <v>5</v>
      </c>
      <c r="C8" s="322" t="s">
        <v>24</v>
      </c>
      <c r="D8" s="317">
        <v>4</v>
      </c>
      <c r="E8" s="337" t="s">
        <v>40</v>
      </c>
      <c r="F8" s="320">
        <v>1</v>
      </c>
      <c r="G8" s="324" t="s">
        <v>37</v>
      </c>
    </row>
    <row r="9" spans="1:7">
      <c r="A9" s="304"/>
      <c r="B9" s="315">
        <v>6</v>
      </c>
      <c r="C9" s="325" t="s">
        <v>25</v>
      </c>
      <c r="D9" s="326">
        <v>2</v>
      </c>
      <c r="E9" s="322" t="s">
        <v>44</v>
      </c>
      <c r="F9" s="320">
        <v>3</v>
      </c>
      <c r="G9" s="324" t="s">
        <v>38</v>
      </c>
    </row>
    <row r="10" spans="1:7">
      <c r="A10" s="304"/>
      <c r="B10" s="315">
        <v>7</v>
      </c>
      <c r="C10" s="322" t="s">
        <v>29</v>
      </c>
      <c r="D10" s="326">
        <v>3</v>
      </c>
      <c r="E10" s="322" t="s">
        <v>32</v>
      </c>
      <c r="F10" s="320">
        <v>2</v>
      </c>
      <c r="G10" s="324" t="s">
        <v>43</v>
      </c>
    </row>
    <row r="11" spans="1:7">
      <c r="A11" s="304"/>
      <c r="B11" s="315">
        <v>8</v>
      </c>
      <c r="C11" s="322" t="s">
        <v>30</v>
      </c>
      <c r="D11" s="326">
        <v>5</v>
      </c>
      <c r="E11" s="322" t="s">
        <v>56</v>
      </c>
      <c r="F11" s="320">
        <v>6</v>
      </c>
      <c r="G11" s="324" t="s">
        <v>31</v>
      </c>
    </row>
    <row r="12" spans="1:7">
      <c r="A12" s="304"/>
      <c r="B12" s="315">
        <v>9</v>
      </c>
      <c r="C12" s="322" t="s">
        <v>50</v>
      </c>
      <c r="D12" s="320">
        <v>6</v>
      </c>
      <c r="E12" s="322" t="s">
        <v>55</v>
      </c>
      <c r="F12" s="320">
        <v>5</v>
      </c>
      <c r="G12" s="324" t="s">
        <v>54</v>
      </c>
    </row>
    <row r="13" spans="1:7" ht="46.5" thickBot="1">
      <c r="A13" s="305"/>
      <c r="B13" s="327">
        <v>10</v>
      </c>
      <c r="C13" s="339" t="s">
        <v>51</v>
      </c>
      <c r="D13" s="329">
        <v>1</v>
      </c>
      <c r="E13" s="339" t="s">
        <v>52</v>
      </c>
      <c r="F13" s="340">
        <v>4</v>
      </c>
      <c r="G13" s="338" t="s">
        <v>53</v>
      </c>
    </row>
  </sheetData>
  <pageMargins left="0.19" right="0.11" top="0.22" bottom="0.39" header="0.1" footer="0.27"/>
  <pageSetup paperSize="9" orientation="landscape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AZ29"/>
  <sheetViews>
    <sheetView zoomScale="60" zoomScaleNormal="60" workbookViewId="0">
      <selection activeCell="AV33" sqref="AV33"/>
    </sheetView>
  </sheetViews>
  <sheetFormatPr baseColWidth="10" defaultRowHeight="15"/>
  <cols>
    <col min="1" max="1" width="7.28515625" style="90" customWidth="1"/>
    <col min="2" max="2" width="28.5703125" style="90" customWidth="1"/>
    <col min="3" max="3" width="22.5703125" style="90" customWidth="1"/>
    <col min="4" max="4" width="9.5703125" style="90" customWidth="1"/>
    <col min="5" max="5" width="4.28515625" style="90" customWidth="1"/>
    <col min="6" max="7" width="7.85546875" style="90" customWidth="1"/>
    <col min="8" max="8" width="20.7109375" style="90" customWidth="1"/>
    <col min="9" max="9" width="8.85546875" style="90" customWidth="1"/>
    <col min="10" max="10" width="8.140625" style="90" customWidth="1"/>
    <col min="11" max="11" width="23.42578125" style="90" customWidth="1"/>
    <col min="12" max="12" width="8.85546875" style="90" customWidth="1"/>
    <col min="13" max="13" width="7.28515625" style="90" customWidth="1"/>
    <col min="14" max="14" width="23.85546875" style="90" customWidth="1"/>
    <col min="15" max="15" width="10" style="90" customWidth="1"/>
    <col min="16" max="16" width="4.7109375" style="90" customWidth="1"/>
    <col min="17" max="17" width="7.28515625" style="90" customWidth="1"/>
    <col min="18" max="18" width="25.85546875" style="90" customWidth="1"/>
    <col min="19" max="19" width="7.28515625" style="90" customWidth="1"/>
    <col min="20" max="20" width="7" style="90" customWidth="1"/>
    <col min="21" max="21" width="7.28515625" style="90" customWidth="1"/>
    <col min="22" max="22" width="6.42578125" style="90" customWidth="1"/>
    <col min="23" max="23" width="7.7109375" style="90" customWidth="1"/>
    <col min="24" max="24" width="7.28515625" style="90" customWidth="1"/>
    <col min="25" max="25" width="7.7109375" style="90" customWidth="1"/>
    <col min="26" max="26" width="6.7109375" style="90" customWidth="1"/>
    <col min="27" max="27" width="7.42578125" style="90" customWidth="1"/>
    <col min="28" max="28" width="6.42578125" style="90" customWidth="1"/>
    <col min="29" max="29" width="7.85546875" style="90" customWidth="1"/>
    <col min="30" max="30" width="6.28515625" style="90" customWidth="1"/>
    <col min="31" max="31" width="7.140625" style="90" customWidth="1"/>
    <col min="32" max="32" width="6.7109375" style="90" customWidth="1"/>
    <col min="33" max="33" width="8.85546875" style="90" customWidth="1"/>
    <col min="34" max="34" width="10" style="90" customWidth="1"/>
    <col min="35" max="35" width="10" style="90" hidden="1" customWidth="1"/>
    <col min="36" max="36" width="10.42578125" style="90" hidden="1" customWidth="1"/>
    <col min="37" max="37" width="16.7109375" style="90" hidden="1" customWidth="1"/>
    <col min="38" max="38" width="17.5703125" style="90" hidden="1" customWidth="1"/>
    <col min="39" max="39" width="7.7109375" style="90" customWidth="1"/>
    <col min="40" max="40" width="9.7109375" style="90" customWidth="1"/>
    <col min="41" max="41" width="8.140625" style="90" customWidth="1"/>
    <col min="42" max="42" width="9.7109375" style="90" customWidth="1"/>
    <col min="43" max="43" width="9.85546875" style="90" customWidth="1"/>
    <col min="44" max="44" width="29.28515625" style="90" customWidth="1"/>
    <col min="45" max="45" width="9.85546875" style="90" customWidth="1"/>
    <col min="46" max="46" width="5.85546875" style="90" customWidth="1"/>
    <col min="47" max="47" width="20.85546875" style="90" customWidth="1"/>
    <col min="48" max="48" width="7.140625" style="90" customWidth="1"/>
    <col min="49" max="49" width="11.42578125" style="90"/>
    <col min="50" max="50" width="6" style="90" customWidth="1"/>
    <col min="51" max="51" width="20.140625" style="90" customWidth="1"/>
    <col min="52" max="52" width="5.140625" style="90" customWidth="1"/>
    <col min="53" max="16384" width="11.42578125" style="90"/>
  </cols>
  <sheetData>
    <row r="1" spans="1:52" ht="48.75" customHeight="1">
      <c r="A1" s="472"/>
      <c r="B1" s="125"/>
      <c r="C1" s="472"/>
      <c r="D1" s="126"/>
      <c r="E1" s="472"/>
      <c r="F1" s="799"/>
      <c r="G1" s="472"/>
      <c r="H1" s="126"/>
      <c r="I1" s="126"/>
      <c r="J1" s="127"/>
      <c r="K1" s="472"/>
      <c r="L1" s="126"/>
      <c r="M1" s="127"/>
      <c r="N1" s="472"/>
      <c r="O1" s="128" t="s">
        <v>0</v>
      </c>
      <c r="P1" s="129"/>
      <c r="Q1" s="130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  <c r="AH1" s="472"/>
      <c r="AO1" s="472"/>
      <c r="AP1" s="472"/>
      <c r="AQ1" s="131"/>
      <c r="AR1" s="472"/>
      <c r="AT1" s="126"/>
      <c r="AU1" s="472"/>
      <c r="AV1" s="5"/>
      <c r="AW1" s="472"/>
      <c r="AX1" s="472"/>
      <c r="AY1" s="126"/>
      <c r="AZ1" s="472"/>
    </row>
    <row r="2" spans="1:52" ht="24.95" customHeight="1" thickBot="1">
      <c r="A2" s="254" t="s">
        <v>167</v>
      </c>
      <c r="B2" s="255"/>
      <c r="C2" s="472"/>
      <c r="D2" s="126"/>
      <c r="E2" s="472"/>
      <c r="F2" s="799"/>
      <c r="G2" s="472"/>
      <c r="H2" s="132"/>
      <c r="I2" s="133"/>
      <c r="J2" s="127"/>
      <c r="K2" s="133"/>
      <c r="L2" s="133"/>
      <c r="M2" s="127"/>
      <c r="N2" s="133"/>
      <c r="O2" s="133"/>
      <c r="P2" s="134"/>
      <c r="Q2" s="817" t="s">
        <v>157</v>
      </c>
      <c r="R2" s="817"/>
      <c r="S2" s="817"/>
      <c r="T2" s="133"/>
      <c r="U2" s="135" t="s">
        <v>131</v>
      </c>
      <c r="V2" s="135"/>
      <c r="W2" s="135"/>
      <c r="X2" s="135"/>
      <c r="Y2" s="135"/>
      <c r="Z2" s="135"/>
      <c r="AA2" s="133"/>
      <c r="AB2" s="133"/>
      <c r="AC2" s="133"/>
      <c r="AD2" s="133"/>
      <c r="AE2" s="133"/>
      <c r="AF2" s="133"/>
      <c r="AG2" s="133"/>
      <c r="AH2" s="133"/>
      <c r="AO2" s="133"/>
      <c r="AP2" s="133"/>
    </row>
    <row r="3" spans="1:52" ht="24.95" customHeight="1" thickBot="1">
      <c r="B3" s="172" t="s">
        <v>142</v>
      </c>
      <c r="C3" s="173"/>
      <c r="D3" s="126"/>
      <c r="E3" s="136"/>
      <c r="F3" s="136"/>
      <c r="G3" s="136"/>
      <c r="H3" s="820"/>
      <c r="I3" s="820"/>
      <c r="J3" s="127"/>
      <c r="K3" s="137" t="s">
        <v>168</v>
      </c>
      <c r="L3" s="138" t="s">
        <v>169</v>
      </c>
      <c r="M3" s="139"/>
      <c r="N3" s="136"/>
      <c r="O3" s="133"/>
      <c r="P3" s="140"/>
      <c r="Q3" s="130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472"/>
      <c r="AG3" s="472"/>
      <c r="AH3" s="472"/>
      <c r="AO3" s="472"/>
      <c r="AP3" s="472"/>
      <c r="AQ3" s="131"/>
    </row>
    <row r="4" spans="1:52" ht="24.95" customHeight="1" thickBot="1">
      <c r="A4" s="174"/>
      <c r="B4" s="180"/>
      <c r="C4" s="175"/>
      <c r="D4" s="133"/>
      <c r="E4" s="136"/>
      <c r="F4" s="136"/>
      <c r="G4" s="136"/>
      <c r="H4" s="126"/>
      <c r="I4" s="126"/>
      <c r="J4" s="127"/>
      <c r="K4" s="472"/>
      <c r="L4" s="126"/>
      <c r="M4" s="127"/>
      <c r="N4" s="472"/>
      <c r="O4" s="128"/>
      <c r="P4" s="129"/>
      <c r="Q4" s="141"/>
      <c r="R4" s="142"/>
      <c r="S4" s="143" t="s">
        <v>10</v>
      </c>
      <c r="T4" s="143"/>
      <c r="U4" s="144"/>
      <c r="V4" s="145"/>
      <c r="W4" s="146" t="s">
        <v>9</v>
      </c>
      <c r="X4" s="144"/>
      <c r="Y4" s="144"/>
      <c r="Z4" s="144"/>
      <c r="AA4" s="147" t="s">
        <v>11</v>
      </c>
      <c r="AB4" s="148"/>
      <c r="AC4" s="148"/>
      <c r="AD4" s="149"/>
      <c r="AE4" s="150" t="s">
        <v>8</v>
      </c>
      <c r="AF4" s="150"/>
      <c r="AG4" s="150"/>
      <c r="AH4" s="145"/>
      <c r="AP4" s="136"/>
      <c r="AQ4" s="818" t="s">
        <v>147</v>
      </c>
      <c r="AR4" s="819"/>
      <c r="AT4" s="136"/>
      <c r="AU4" s="152" t="s">
        <v>13</v>
      </c>
      <c r="AV4" s="5"/>
      <c r="AW4" s="136"/>
      <c r="AX4" s="136"/>
      <c r="AY4" s="153" t="s">
        <v>14</v>
      </c>
      <c r="AZ4" s="136"/>
    </row>
    <row r="5" spans="1:52" ht="21" customHeight="1" thickBot="1">
      <c r="A5" s="174"/>
      <c r="B5" s="134" t="s">
        <v>2</v>
      </c>
      <c r="C5" s="133" t="s">
        <v>141</v>
      </c>
      <c r="D5" s="805" t="s">
        <v>153</v>
      </c>
      <c r="E5" s="472"/>
      <c r="F5" s="799"/>
      <c r="G5" s="93" t="s">
        <v>123</v>
      </c>
      <c r="H5" s="154" t="s">
        <v>122</v>
      </c>
      <c r="I5" s="155" t="s">
        <v>126</v>
      </c>
      <c r="J5" s="471" t="s">
        <v>123</v>
      </c>
      <c r="K5" s="154" t="s">
        <v>124</v>
      </c>
      <c r="L5" s="155" t="s">
        <v>126</v>
      </c>
      <c r="M5" s="471" t="s">
        <v>123</v>
      </c>
      <c r="N5" s="154" t="s">
        <v>125</v>
      </c>
      <c r="O5" s="155" t="s">
        <v>126</v>
      </c>
      <c r="P5" s="156"/>
      <c r="Q5" s="28"/>
      <c r="R5" s="157" t="s">
        <v>2</v>
      </c>
      <c r="S5" s="144" t="s">
        <v>6</v>
      </c>
      <c r="T5" s="158" t="s">
        <v>7</v>
      </c>
      <c r="U5" s="158" t="s">
        <v>4</v>
      </c>
      <c r="V5" s="159" t="s">
        <v>5</v>
      </c>
      <c r="W5" s="160" t="s">
        <v>6</v>
      </c>
      <c r="X5" s="158" t="s">
        <v>7</v>
      </c>
      <c r="Y5" s="158" t="s">
        <v>4</v>
      </c>
      <c r="Z5" s="159" t="s">
        <v>5</v>
      </c>
      <c r="AA5" s="144" t="s">
        <v>6</v>
      </c>
      <c r="AB5" s="158" t="s">
        <v>7</v>
      </c>
      <c r="AC5" s="158" t="s">
        <v>4</v>
      </c>
      <c r="AD5" s="158" t="s">
        <v>5</v>
      </c>
      <c r="AE5" s="234" t="s">
        <v>6</v>
      </c>
      <c r="AF5" s="235" t="s">
        <v>7</v>
      </c>
      <c r="AG5" s="242" t="s">
        <v>4</v>
      </c>
      <c r="AH5" s="243" t="s">
        <v>3</v>
      </c>
      <c r="AI5" s="126" t="s">
        <v>163</v>
      </c>
      <c r="AJ5" s="126" t="s">
        <v>164</v>
      </c>
      <c r="AK5" s="136" t="s">
        <v>161</v>
      </c>
      <c r="AL5" s="782" t="s">
        <v>162</v>
      </c>
      <c r="AM5" s="784"/>
      <c r="AN5" s="783" t="s">
        <v>3</v>
      </c>
      <c r="AO5" s="664" t="s">
        <v>4</v>
      </c>
      <c r="AP5" s="665" t="s">
        <v>126</v>
      </c>
      <c r="AQ5" s="806" t="s">
        <v>1</v>
      </c>
      <c r="AR5" s="807" t="s">
        <v>2</v>
      </c>
      <c r="AT5" s="472"/>
      <c r="AU5" s="165" t="s">
        <v>152</v>
      </c>
      <c r="AV5" s="5"/>
      <c r="AW5" s="472"/>
      <c r="AX5" s="472"/>
      <c r="AY5" s="126"/>
      <c r="AZ5" s="472"/>
    </row>
    <row r="6" spans="1:52" ht="21" customHeight="1">
      <c r="A6" s="176">
        <v>1</v>
      </c>
      <c r="B6" s="639"/>
      <c r="C6" s="206"/>
      <c r="D6" s="188"/>
      <c r="E6" s="472"/>
      <c r="F6" s="803">
        <v>1</v>
      </c>
      <c r="G6" s="828">
        <v>1</v>
      </c>
      <c r="H6" s="182" t="str">
        <f t="shared" ref="H6:H25" si="0">IF(ISNA(MATCH(F6,$D$6:$D$37,0)),"",INDEX($B$6:$B$37,MATCH(F6,$D$6:$D$37,0)))</f>
        <v/>
      </c>
      <c r="I6" s="212"/>
      <c r="J6" s="830">
        <v>10</v>
      </c>
      <c r="K6" s="185" t="str">
        <f>+H6</f>
        <v/>
      </c>
      <c r="L6" s="212"/>
      <c r="M6" s="830">
        <v>7</v>
      </c>
      <c r="N6" s="96" t="str">
        <f>+H6</f>
        <v/>
      </c>
      <c r="O6" s="213"/>
      <c r="P6" s="214"/>
      <c r="Q6" s="215">
        <v>1</v>
      </c>
      <c r="R6" s="683" t="str">
        <f>+H6</f>
        <v/>
      </c>
      <c r="S6" s="97">
        <f>+I6</f>
        <v>0</v>
      </c>
      <c r="T6" s="98">
        <f>+I7</f>
        <v>0</v>
      </c>
      <c r="U6" s="98">
        <f>SUM(S6-T6)</f>
        <v>0</v>
      </c>
      <c r="V6" s="99">
        <f>IF(S6+T6=0,0,IF(S6=T6,2,IF(S6&lt;T6,1,3)))</f>
        <v>0</v>
      </c>
      <c r="W6" s="685">
        <f>+L6</f>
        <v>0</v>
      </c>
      <c r="X6" s="686">
        <f>+L7</f>
        <v>0</v>
      </c>
      <c r="Y6" s="686">
        <f t="shared" ref="Y6:Y23" si="1">SUM(W6-X6)</f>
        <v>0</v>
      </c>
      <c r="Z6" s="231">
        <f>IF(W6+X6=0,0,IF(W6=X6,2,IF(W6&lt;X6,1,3)))</f>
        <v>0</v>
      </c>
      <c r="AA6" s="687">
        <f>+O6</f>
        <v>0</v>
      </c>
      <c r="AB6" s="686">
        <f>+O7</f>
        <v>0</v>
      </c>
      <c r="AC6" s="686">
        <f t="shared" ref="AC6:AC23" si="2">SUM(AA6-AB6)</f>
        <v>0</v>
      </c>
      <c r="AD6" s="231">
        <f>IF(AA6+AB6=0,0,IF(AA6=AB6,2,IF(AA6&lt;AB6,1,3)))</f>
        <v>0</v>
      </c>
      <c r="AE6" s="97">
        <f>SUM(S6+W6+AA6)</f>
        <v>0</v>
      </c>
      <c r="AF6" s="675">
        <f>SUM(T6+X6+AB6)</f>
        <v>0</v>
      </c>
      <c r="AG6" s="669">
        <f>SUM(AE6-AF6)</f>
        <v>0</v>
      </c>
      <c r="AH6" s="678">
        <f>SUM(V6+Z6+AD6)</f>
        <v>0</v>
      </c>
      <c r="AI6" s="700">
        <f>IF(AG6="","",IF(AG6&gt;0,AG6,0))</f>
        <v>0</v>
      </c>
      <c r="AJ6" s="700">
        <f>IF(AG6="","",IF(AG6&lt;0,AG6,0))</f>
        <v>0</v>
      </c>
      <c r="AK6" s="701" t="str">
        <f>IF(OR(R6="",AH6="",AG6=""),"",RANK(AH6,$AH$6:$AH$25)+SUM(-AG6/100)-(+AE6/1000)+COUNTIF(R$6:R$25,"&lt;="&amp;R6+1)/100000+ROW()/1000000)</f>
        <v/>
      </c>
      <c r="AL6" s="647" t="str">
        <f>IF(R6="","",SMALL(AK$6:AK$25,ROWS(AN$6:AN6)))</f>
        <v/>
      </c>
      <c r="AM6" s="762"/>
      <c r="AN6" s="778" t="str">
        <f t="shared" ref="AN6:AN25" si="3">IF(R6="","",INDEX($AH$6:$AH$25,MATCH(AL6,$AK$6:$AK$25,0)))</f>
        <v/>
      </c>
      <c r="AO6" s="702" t="str">
        <f t="shared" ref="AO6:AO25" si="4">IF(R6="","",INDEX($AG$6:$AG$25,MATCH(AL6,$AK$6:$AK$25,0)))</f>
        <v/>
      </c>
      <c r="AP6" s="703" t="str">
        <f>IF(R6="","",INDEX($AE$6:$AE$31,MATCH(AL6,$AK$6:$AK$31,0)))</f>
        <v/>
      </c>
      <c r="AQ6" s="704" t="str">
        <f>IF(AL6="","",1)</f>
        <v/>
      </c>
      <c r="AR6" s="673" t="str">
        <f t="shared" ref="AR6:AR25" si="5">IF(OR(R6="",AH6=""),"",INDEX($R$6:$R$25,MATCH(AL6,$AK$6:$AK$25,0)))</f>
        <v/>
      </c>
      <c r="AT6" s="472"/>
      <c r="AU6" s="261"/>
      <c r="AV6" s="5"/>
      <c r="AW6" s="472"/>
      <c r="AX6" s="472"/>
      <c r="AY6" s="126"/>
      <c r="AZ6" s="472"/>
    </row>
    <row r="7" spans="1:52" ht="21" customHeight="1" thickBot="1">
      <c r="A7" s="177">
        <v>2</v>
      </c>
      <c r="B7" s="640"/>
      <c r="C7" s="207"/>
      <c r="D7" s="189"/>
      <c r="E7" s="472"/>
      <c r="F7" s="802">
        <v>2</v>
      </c>
      <c r="G7" s="829"/>
      <c r="H7" s="183" t="str">
        <f t="shared" si="0"/>
        <v/>
      </c>
      <c r="I7" s="216"/>
      <c r="J7" s="829"/>
      <c r="K7" s="184" t="str">
        <f>+H8</f>
        <v/>
      </c>
      <c r="L7" s="216"/>
      <c r="M7" s="829"/>
      <c r="N7" s="102" t="str">
        <f>+H9</f>
        <v/>
      </c>
      <c r="O7" s="217"/>
      <c r="P7" s="214"/>
      <c r="Q7" s="218">
        <v>2</v>
      </c>
      <c r="R7" s="684" t="str">
        <f>+H7</f>
        <v/>
      </c>
      <c r="S7" s="228">
        <f t="shared" ref="S7" si="6">+I7</f>
        <v>0</v>
      </c>
      <c r="T7" s="227">
        <f>+I6</f>
        <v>0</v>
      </c>
      <c r="U7" s="227">
        <f t="shared" ref="U7:U22" si="7">SUM(S7-T7)</f>
        <v>0</v>
      </c>
      <c r="V7" s="105">
        <f t="shared" ref="V7:V23" si="8">IF(S7+T7=0,0,IF(S7=T7,2,IF(S7&lt;T7,1,3)))</f>
        <v>0</v>
      </c>
      <c r="W7" s="688">
        <f>+L8</f>
        <v>0</v>
      </c>
      <c r="X7" s="199">
        <f>+L9</f>
        <v>0</v>
      </c>
      <c r="Y7" s="199">
        <f t="shared" si="1"/>
        <v>0</v>
      </c>
      <c r="Z7" s="232">
        <f t="shared" ref="Z7:Z23" si="9">IF(W7+X7=0,0,IF(W7=X7,2,IF(W7&lt;X7,1,3)))</f>
        <v>0</v>
      </c>
      <c r="AA7" s="198">
        <f>+O8</f>
        <v>0</v>
      </c>
      <c r="AB7" s="199">
        <f>+O9</f>
        <v>0</v>
      </c>
      <c r="AC7" s="199">
        <f t="shared" si="2"/>
        <v>0</v>
      </c>
      <c r="AD7" s="232">
        <f t="shared" ref="AD7:AD23" si="10">IF(AA7+AB7=0,0,IF(AA7=AB7,2,IF(AA7&lt;AB7,1,3)))</f>
        <v>0</v>
      </c>
      <c r="AE7" s="228">
        <f t="shared" ref="AE7:AE23" si="11">SUM(S7+W7+AA7)</f>
        <v>0</v>
      </c>
      <c r="AF7" s="647">
        <f t="shared" ref="AF7:AF23" si="12">SUM(T7+X7+AB7)</f>
        <v>0</v>
      </c>
      <c r="AG7" s="670">
        <f t="shared" ref="AG7:AG23" si="13">SUM(AE7-AF7)</f>
        <v>0</v>
      </c>
      <c r="AH7" s="679">
        <f t="shared" ref="AH7:AH23" si="14">SUM(V7+Z7+AD7)</f>
        <v>0</v>
      </c>
      <c r="AI7" s="700">
        <f t="shared" ref="AI7:AI23" si="15">IF(AG7="","",IF(AG7&gt;0,AG7,0))</f>
        <v>0</v>
      </c>
      <c r="AJ7" s="700">
        <f t="shared" ref="AJ7:AJ23" si="16">IF(AG7="","",IF(AG7&lt;0,AG7,0))</f>
        <v>0</v>
      </c>
      <c r="AK7" s="701" t="str">
        <f t="shared" ref="AK7:AK25" si="17">IF(OR(R7="",AH7="",AG7=""),"",RANK(AH7,$AH$6:$AH$25)+SUM(-AG7/100)-(+AE7/1000)+COUNTIF(R$6:R$25,"&lt;="&amp;R7+1)/100000+ROW()/1000000)</f>
        <v/>
      </c>
      <c r="AL7" s="647" t="str">
        <f>IF(R7="","",SMALL(AK$6:AK$25,ROWS(AN$6:AN7)))</f>
        <v/>
      </c>
      <c r="AM7" s="762"/>
      <c r="AN7" s="779" t="str">
        <f t="shared" si="3"/>
        <v/>
      </c>
      <c r="AO7" s="357" t="str">
        <f t="shared" si="4"/>
        <v/>
      </c>
      <c r="AP7" s="705" t="str">
        <f t="shared" ref="AP7:AP25" si="18">IF(R7="","",INDEX($AE$6:$AE$31,MATCH(AL7,$AK$6:$AK$31,0)))</f>
        <v/>
      </c>
      <c r="AQ7" s="706" t="str">
        <f>IF(AL7="","",IF(AND(AN6=AN7,AO6=AO7,AP6=AP7),AQ6,$AQ$6+1))</f>
        <v/>
      </c>
      <c r="AR7" s="674" t="str">
        <f t="shared" si="5"/>
        <v/>
      </c>
      <c r="AT7" s="126"/>
      <c r="AU7" s="472"/>
      <c r="AV7" s="5"/>
      <c r="AW7" s="472"/>
      <c r="AX7" s="472"/>
      <c r="AY7" s="126"/>
      <c r="AZ7" s="472"/>
    </row>
    <row r="8" spans="1:52" ht="21" customHeight="1">
      <c r="A8" s="177">
        <v>3</v>
      </c>
      <c r="B8" s="641"/>
      <c r="C8" s="208"/>
      <c r="D8" s="189"/>
      <c r="E8" s="472"/>
      <c r="F8" s="804">
        <v>3</v>
      </c>
      <c r="G8" s="828">
        <v>2</v>
      </c>
      <c r="H8" s="182" t="str">
        <f t="shared" si="0"/>
        <v/>
      </c>
      <c r="I8" s="212"/>
      <c r="J8" s="830">
        <v>9</v>
      </c>
      <c r="K8" s="185" t="str">
        <f>+H7</f>
        <v/>
      </c>
      <c r="L8" s="219"/>
      <c r="M8" s="830">
        <v>8</v>
      </c>
      <c r="N8" s="96" t="str">
        <f>+H7</f>
        <v/>
      </c>
      <c r="O8" s="213"/>
      <c r="P8" s="214"/>
      <c r="Q8" s="218">
        <v>3</v>
      </c>
      <c r="R8" s="684" t="str">
        <f t="shared" ref="R8:S23" si="19">+H8</f>
        <v/>
      </c>
      <c r="S8" s="228">
        <f>+I8</f>
        <v>0</v>
      </c>
      <c r="T8" s="227">
        <f>+I9</f>
        <v>0</v>
      </c>
      <c r="U8" s="227">
        <f t="shared" si="7"/>
        <v>0</v>
      </c>
      <c r="V8" s="105">
        <f t="shared" si="8"/>
        <v>0</v>
      </c>
      <c r="W8" s="688">
        <f>+L7</f>
        <v>0</v>
      </c>
      <c r="X8" s="199">
        <f>+L6</f>
        <v>0</v>
      </c>
      <c r="Y8" s="199">
        <f t="shared" si="1"/>
        <v>0</v>
      </c>
      <c r="Z8" s="232">
        <f t="shared" si="9"/>
        <v>0</v>
      </c>
      <c r="AA8" s="198">
        <f>+O9</f>
        <v>0</v>
      </c>
      <c r="AB8" s="199">
        <f>+O8</f>
        <v>0</v>
      </c>
      <c r="AC8" s="199">
        <f t="shared" si="2"/>
        <v>0</v>
      </c>
      <c r="AD8" s="232">
        <f t="shared" si="10"/>
        <v>0</v>
      </c>
      <c r="AE8" s="228">
        <f t="shared" si="11"/>
        <v>0</v>
      </c>
      <c r="AF8" s="647">
        <f t="shared" si="12"/>
        <v>0</v>
      </c>
      <c r="AG8" s="670">
        <f t="shared" si="13"/>
        <v>0</v>
      </c>
      <c r="AH8" s="679">
        <f t="shared" si="14"/>
        <v>0</v>
      </c>
      <c r="AI8" s="700">
        <f t="shared" si="15"/>
        <v>0</v>
      </c>
      <c r="AJ8" s="700">
        <f t="shared" si="16"/>
        <v>0</v>
      </c>
      <c r="AK8" s="701" t="str">
        <f t="shared" si="17"/>
        <v/>
      </c>
      <c r="AL8" s="647" t="str">
        <f>IF(R8="","",SMALL(AK$6:AK$25,ROWS(AN$6:AN8)))</f>
        <v/>
      </c>
      <c r="AM8" s="762"/>
      <c r="AN8" s="779" t="str">
        <f t="shared" si="3"/>
        <v/>
      </c>
      <c r="AO8" s="357" t="str">
        <f t="shared" si="4"/>
        <v/>
      </c>
      <c r="AP8" s="705" t="str">
        <f t="shared" si="18"/>
        <v/>
      </c>
      <c r="AQ8" s="706" t="str">
        <f>IF(AL8="","",IF(AND(AN7=AN8,AO7=AO8,AP7=AP8),AQ7,$AQ$6+2))</f>
        <v/>
      </c>
      <c r="AR8" s="674" t="str">
        <f t="shared" si="5"/>
        <v/>
      </c>
      <c r="AT8" s="825">
        <v>2</v>
      </c>
      <c r="AU8" s="109" t="str">
        <f>+AR6</f>
        <v/>
      </c>
      <c r="AV8" s="29">
        <v>0</v>
      </c>
      <c r="AY8" s="126"/>
    </row>
    <row r="9" spans="1:52" ht="21" customHeight="1" thickBot="1">
      <c r="A9" s="177">
        <v>4</v>
      </c>
      <c r="B9" s="640"/>
      <c r="C9" s="207"/>
      <c r="D9" s="189"/>
      <c r="E9" s="472"/>
      <c r="F9" s="802">
        <v>4</v>
      </c>
      <c r="G9" s="829"/>
      <c r="H9" s="183" t="str">
        <f t="shared" si="0"/>
        <v/>
      </c>
      <c r="I9" s="216"/>
      <c r="J9" s="829"/>
      <c r="K9" s="184" t="str">
        <f>+H9</f>
        <v/>
      </c>
      <c r="L9" s="220"/>
      <c r="M9" s="829"/>
      <c r="N9" s="102" t="str">
        <f>+H8</f>
        <v/>
      </c>
      <c r="O9" s="217"/>
      <c r="P9" s="214"/>
      <c r="Q9" s="218">
        <v>4</v>
      </c>
      <c r="R9" s="684" t="str">
        <f t="shared" si="19"/>
        <v/>
      </c>
      <c r="S9" s="228">
        <f t="shared" si="19"/>
        <v>0</v>
      </c>
      <c r="T9" s="227">
        <f>+I8</f>
        <v>0</v>
      </c>
      <c r="U9" s="227">
        <f t="shared" si="7"/>
        <v>0</v>
      </c>
      <c r="V9" s="105">
        <f t="shared" si="8"/>
        <v>0</v>
      </c>
      <c r="W9" s="688">
        <f>+L9</f>
        <v>0</v>
      </c>
      <c r="X9" s="199">
        <f>+L8</f>
        <v>0</v>
      </c>
      <c r="Y9" s="199">
        <f t="shared" si="1"/>
        <v>0</v>
      </c>
      <c r="Z9" s="232">
        <f t="shared" si="9"/>
        <v>0</v>
      </c>
      <c r="AA9" s="198">
        <f>+O7</f>
        <v>0</v>
      </c>
      <c r="AB9" s="199">
        <f>+O6</f>
        <v>0</v>
      </c>
      <c r="AC9" s="199">
        <f t="shared" si="2"/>
        <v>0</v>
      </c>
      <c r="AD9" s="232">
        <f t="shared" si="10"/>
        <v>0</v>
      </c>
      <c r="AE9" s="228">
        <f t="shared" si="11"/>
        <v>0</v>
      </c>
      <c r="AF9" s="647">
        <f t="shared" si="12"/>
        <v>0</v>
      </c>
      <c r="AG9" s="670">
        <f t="shared" si="13"/>
        <v>0</v>
      </c>
      <c r="AH9" s="679">
        <f t="shared" si="14"/>
        <v>0</v>
      </c>
      <c r="AI9" s="700">
        <f t="shared" si="15"/>
        <v>0</v>
      </c>
      <c r="AJ9" s="700">
        <f t="shared" si="16"/>
        <v>0</v>
      </c>
      <c r="AK9" s="701" t="str">
        <f t="shared" si="17"/>
        <v/>
      </c>
      <c r="AL9" s="647" t="str">
        <f>IF(R9="","",SMALL(AK$6:AK$25,ROWS(AN$6:AN9)))</f>
        <v/>
      </c>
      <c r="AM9" s="762"/>
      <c r="AN9" s="779" t="str">
        <f t="shared" si="3"/>
        <v/>
      </c>
      <c r="AO9" s="357" t="str">
        <f t="shared" si="4"/>
        <v/>
      </c>
      <c r="AP9" s="705" t="str">
        <f t="shared" si="18"/>
        <v/>
      </c>
      <c r="AQ9" s="706" t="str">
        <f>IF(AL9="","",IF(AND(AN8=AN9,AO8=AO9,AP8=AP9),AQ8,$AQ$6+3))</f>
        <v/>
      </c>
      <c r="AR9" s="674" t="str">
        <f t="shared" si="5"/>
        <v/>
      </c>
      <c r="AT9" s="826"/>
      <c r="AU9" s="111" t="str">
        <f>+AR7</f>
        <v/>
      </c>
      <c r="AV9" s="30">
        <v>0</v>
      </c>
      <c r="AY9" s="126"/>
    </row>
    <row r="10" spans="1:52" ht="21" customHeight="1" thickBot="1">
      <c r="A10" s="177">
        <v>5</v>
      </c>
      <c r="B10" s="641"/>
      <c r="C10" s="208"/>
      <c r="D10" s="189"/>
      <c r="E10" s="472"/>
      <c r="F10" s="804">
        <v>5</v>
      </c>
      <c r="G10" s="828">
        <v>3</v>
      </c>
      <c r="H10" s="182" t="str">
        <f t="shared" si="0"/>
        <v/>
      </c>
      <c r="I10" s="212"/>
      <c r="J10" s="830">
        <v>8</v>
      </c>
      <c r="K10" s="185" t="str">
        <f>+H10</f>
        <v/>
      </c>
      <c r="L10" s="219"/>
      <c r="M10" s="830">
        <v>9</v>
      </c>
      <c r="N10" s="96" t="str">
        <f>+H10</f>
        <v/>
      </c>
      <c r="O10" s="213"/>
      <c r="P10" s="214"/>
      <c r="Q10" s="218">
        <v>5</v>
      </c>
      <c r="R10" s="684" t="str">
        <f t="shared" si="19"/>
        <v/>
      </c>
      <c r="S10" s="228">
        <f t="shared" si="19"/>
        <v>0</v>
      </c>
      <c r="T10" s="227">
        <f t="shared" ref="T10" si="20">+I11</f>
        <v>0</v>
      </c>
      <c r="U10" s="227">
        <f t="shared" si="7"/>
        <v>0</v>
      </c>
      <c r="V10" s="105">
        <f t="shared" si="8"/>
        <v>0</v>
      </c>
      <c r="W10" s="688">
        <f>+L10</f>
        <v>0</v>
      </c>
      <c r="X10" s="199">
        <f>+L11</f>
        <v>0</v>
      </c>
      <c r="Y10" s="199">
        <f t="shared" si="1"/>
        <v>0</v>
      </c>
      <c r="Z10" s="232">
        <f t="shared" si="9"/>
        <v>0</v>
      </c>
      <c r="AA10" s="198">
        <f>+O10</f>
        <v>0</v>
      </c>
      <c r="AB10" s="199">
        <f>+O11</f>
        <v>0</v>
      </c>
      <c r="AC10" s="199">
        <f t="shared" si="2"/>
        <v>0</v>
      </c>
      <c r="AD10" s="232">
        <f t="shared" si="10"/>
        <v>0</v>
      </c>
      <c r="AE10" s="228">
        <f t="shared" si="11"/>
        <v>0</v>
      </c>
      <c r="AF10" s="647">
        <f t="shared" si="12"/>
        <v>0</v>
      </c>
      <c r="AG10" s="670">
        <f t="shared" si="13"/>
        <v>0</v>
      </c>
      <c r="AH10" s="679">
        <f t="shared" si="14"/>
        <v>0</v>
      </c>
      <c r="AI10" s="700">
        <f t="shared" si="15"/>
        <v>0</v>
      </c>
      <c r="AJ10" s="700">
        <f t="shared" si="16"/>
        <v>0</v>
      </c>
      <c r="AK10" s="701" t="str">
        <f t="shared" si="17"/>
        <v/>
      </c>
      <c r="AL10" s="647" t="str">
        <f>IF(R10="","",SMALL(AK$6:AK$25,ROWS(AN$6:AN10)))</f>
        <v/>
      </c>
      <c r="AM10" s="762"/>
      <c r="AN10" s="779" t="str">
        <f t="shared" si="3"/>
        <v/>
      </c>
      <c r="AO10" s="357" t="str">
        <f t="shared" si="4"/>
        <v/>
      </c>
      <c r="AP10" s="705" t="str">
        <f t="shared" si="18"/>
        <v/>
      </c>
      <c r="AQ10" s="706" t="str">
        <f>IF(AL10="","",IF(AND(AN9=AN10,AO9=AO10,AP9=AP10),AQ9,$AQ$6+4))</f>
        <v/>
      </c>
      <c r="AR10" s="674" t="str">
        <f t="shared" si="5"/>
        <v/>
      </c>
      <c r="AT10" s="92"/>
      <c r="AU10" s="94"/>
      <c r="AV10" s="5"/>
      <c r="AY10" s="126"/>
    </row>
    <row r="11" spans="1:52" ht="21" customHeight="1" thickBot="1">
      <c r="A11" s="177">
        <v>6</v>
      </c>
      <c r="B11" s="640"/>
      <c r="C11" s="207"/>
      <c r="D11" s="189"/>
      <c r="E11" s="472"/>
      <c r="F11" s="802">
        <v>6</v>
      </c>
      <c r="G11" s="829"/>
      <c r="H11" s="183" t="str">
        <f t="shared" si="0"/>
        <v/>
      </c>
      <c r="I11" s="216"/>
      <c r="J11" s="829"/>
      <c r="K11" s="184" t="str">
        <f>+H12</f>
        <v/>
      </c>
      <c r="L11" s="220"/>
      <c r="M11" s="829"/>
      <c r="N11" s="102" t="str">
        <f>+H13</f>
        <v/>
      </c>
      <c r="O11" s="217"/>
      <c r="P11" s="214"/>
      <c r="Q11" s="218">
        <v>6</v>
      </c>
      <c r="R11" s="684" t="str">
        <f t="shared" si="19"/>
        <v/>
      </c>
      <c r="S11" s="228">
        <f t="shared" si="19"/>
        <v>0</v>
      </c>
      <c r="T11" s="227">
        <f t="shared" ref="T11" si="21">+I10</f>
        <v>0</v>
      </c>
      <c r="U11" s="227">
        <f t="shared" si="7"/>
        <v>0</v>
      </c>
      <c r="V11" s="105">
        <f t="shared" si="8"/>
        <v>0</v>
      </c>
      <c r="W11" s="688">
        <f>+L12</f>
        <v>0</v>
      </c>
      <c r="X11" s="199">
        <f>+L13</f>
        <v>0</v>
      </c>
      <c r="Y11" s="199">
        <f t="shared" si="1"/>
        <v>0</v>
      </c>
      <c r="Z11" s="232">
        <f t="shared" si="9"/>
        <v>0</v>
      </c>
      <c r="AA11" s="198">
        <f>+O13</f>
        <v>0</v>
      </c>
      <c r="AB11" s="199">
        <f>+O12</f>
        <v>0</v>
      </c>
      <c r="AC11" s="199">
        <f t="shared" si="2"/>
        <v>0</v>
      </c>
      <c r="AD11" s="232">
        <f t="shared" si="10"/>
        <v>0</v>
      </c>
      <c r="AE11" s="228">
        <f t="shared" si="11"/>
        <v>0</v>
      </c>
      <c r="AF11" s="647">
        <f t="shared" si="12"/>
        <v>0</v>
      </c>
      <c r="AG11" s="670">
        <f t="shared" si="13"/>
        <v>0</v>
      </c>
      <c r="AH11" s="679">
        <f t="shared" si="14"/>
        <v>0</v>
      </c>
      <c r="AI11" s="700">
        <f t="shared" si="15"/>
        <v>0</v>
      </c>
      <c r="AJ11" s="700">
        <f t="shared" si="16"/>
        <v>0</v>
      </c>
      <c r="AK11" s="701" t="str">
        <f t="shared" si="17"/>
        <v/>
      </c>
      <c r="AL11" s="647" t="str">
        <f>IF(R11="","",SMALL(AK$6:AK$25,ROWS(AN$6:AN11)))</f>
        <v/>
      </c>
      <c r="AM11" s="762"/>
      <c r="AN11" s="779" t="str">
        <f t="shared" si="3"/>
        <v/>
      </c>
      <c r="AO11" s="357" t="str">
        <f t="shared" si="4"/>
        <v/>
      </c>
      <c r="AP11" s="705" t="str">
        <f t="shared" si="18"/>
        <v/>
      </c>
      <c r="AQ11" s="706" t="str">
        <f>IF(AL11="","",IF(AND(AN10=AN11,AO10=AO11,AP10=AP11),AQ10,$AQ$6+5))</f>
        <v/>
      </c>
      <c r="AR11" s="674" t="str">
        <f t="shared" si="5"/>
        <v/>
      </c>
      <c r="AT11" s="92"/>
      <c r="AU11" s="112"/>
      <c r="AV11" s="5"/>
      <c r="AX11" s="825">
        <v>3</v>
      </c>
      <c r="AY11" s="109" t="str">
        <f>IF(AV8=AV9,"résultats",IF(AV8&gt;AV9,AU8,AU9))</f>
        <v>résultats</v>
      </c>
      <c r="AZ11" s="33">
        <v>0</v>
      </c>
    </row>
    <row r="12" spans="1:52" ht="21" customHeight="1" thickBot="1">
      <c r="A12" s="177">
        <v>7</v>
      </c>
      <c r="B12" s="641"/>
      <c r="C12" s="208"/>
      <c r="D12" s="189"/>
      <c r="E12" s="472"/>
      <c r="F12" s="804">
        <v>7</v>
      </c>
      <c r="G12" s="828">
        <v>4</v>
      </c>
      <c r="H12" s="182" t="str">
        <f t="shared" si="0"/>
        <v/>
      </c>
      <c r="I12" s="212"/>
      <c r="J12" s="830">
        <v>7</v>
      </c>
      <c r="K12" s="185" t="str">
        <f>+H11</f>
        <v/>
      </c>
      <c r="L12" s="219"/>
      <c r="M12" s="830">
        <v>10</v>
      </c>
      <c r="N12" s="96" t="str">
        <f>+H12</f>
        <v/>
      </c>
      <c r="O12" s="213"/>
      <c r="P12" s="214"/>
      <c r="Q12" s="218">
        <v>7</v>
      </c>
      <c r="R12" s="684" t="str">
        <f t="shared" si="19"/>
        <v/>
      </c>
      <c r="S12" s="228">
        <f t="shared" si="19"/>
        <v>0</v>
      </c>
      <c r="T12" s="227">
        <f t="shared" ref="T12" si="22">+I13</f>
        <v>0</v>
      </c>
      <c r="U12" s="227">
        <f t="shared" si="7"/>
        <v>0</v>
      </c>
      <c r="V12" s="105">
        <f t="shared" si="8"/>
        <v>0</v>
      </c>
      <c r="W12" s="688">
        <f>+L11</f>
        <v>0</v>
      </c>
      <c r="X12" s="199">
        <f>+L10</f>
        <v>0</v>
      </c>
      <c r="Y12" s="199">
        <f t="shared" si="1"/>
        <v>0</v>
      </c>
      <c r="Z12" s="232">
        <f t="shared" si="9"/>
        <v>0</v>
      </c>
      <c r="AA12" s="198">
        <f>+O12</f>
        <v>0</v>
      </c>
      <c r="AB12" s="199">
        <f>+O13</f>
        <v>0</v>
      </c>
      <c r="AC12" s="199">
        <f t="shared" si="2"/>
        <v>0</v>
      </c>
      <c r="AD12" s="232">
        <f t="shared" si="10"/>
        <v>0</v>
      </c>
      <c r="AE12" s="228">
        <f t="shared" si="11"/>
        <v>0</v>
      </c>
      <c r="AF12" s="647">
        <f t="shared" si="12"/>
        <v>0</v>
      </c>
      <c r="AG12" s="670">
        <f t="shared" si="13"/>
        <v>0</v>
      </c>
      <c r="AH12" s="679">
        <f t="shared" si="14"/>
        <v>0</v>
      </c>
      <c r="AI12" s="700">
        <f t="shared" si="15"/>
        <v>0</v>
      </c>
      <c r="AJ12" s="700">
        <f t="shared" si="16"/>
        <v>0</v>
      </c>
      <c r="AK12" s="701" t="str">
        <f t="shared" si="17"/>
        <v/>
      </c>
      <c r="AL12" s="647" t="str">
        <f>IF(R12="","",SMALL(AK$6:AK$25,ROWS(AN$6:AN12)))</f>
        <v/>
      </c>
      <c r="AM12" s="762"/>
      <c r="AN12" s="779" t="str">
        <f t="shared" si="3"/>
        <v/>
      </c>
      <c r="AO12" s="357" t="str">
        <f t="shared" si="4"/>
        <v/>
      </c>
      <c r="AP12" s="705" t="str">
        <f t="shared" si="18"/>
        <v/>
      </c>
      <c r="AQ12" s="706" t="str">
        <f>IF(AL12="","",IF(AND(AN11=AN12,AO11=AO12,AP11=AP12),AQ11,$AQ$6+6))</f>
        <v/>
      </c>
      <c r="AR12" s="674" t="str">
        <f t="shared" si="5"/>
        <v/>
      </c>
      <c r="AT12" s="92"/>
      <c r="AU12" s="94"/>
      <c r="AV12" s="5"/>
      <c r="AX12" s="826"/>
      <c r="AY12" s="113" t="str">
        <f>IF(AV14=AV15,"résultats",IF(AV14&gt;AV15,AU14,AU15))</f>
        <v>résultats</v>
      </c>
      <c r="AZ12" s="34">
        <v>0</v>
      </c>
    </row>
    <row r="13" spans="1:52" ht="21" customHeight="1" thickBot="1">
      <c r="A13" s="177">
        <v>8</v>
      </c>
      <c r="B13" s="642"/>
      <c r="C13" s="207"/>
      <c r="D13" s="189"/>
      <c r="E13" s="472"/>
      <c r="F13" s="802">
        <v>8</v>
      </c>
      <c r="G13" s="829"/>
      <c r="H13" s="183" t="str">
        <f t="shared" si="0"/>
        <v/>
      </c>
      <c r="I13" s="216"/>
      <c r="J13" s="829"/>
      <c r="K13" s="184" t="str">
        <f>+H13</f>
        <v/>
      </c>
      <c r="L13" s="220"/>
      <c r="M13" s="829"/>
      <c r="N13" s="102" t="str">
        <f>+H11</f>
        <v/>
      </c>
      <c r="O13" s="217"/>
      <c r="P13" s="214"/>
      <c r="Q13" s="218">
        <v>8</v>
      </c>
      <c r="R13" s="684" t="str">
        <f t="shared" si="19"/>
        <v/>
      </c>
      <c r="S13" s="228">
        <f t="shared" si="19"/>
        <v>0</v>
      </c>
      <c r="T13" s="227">
        <f t="shared" ref="T13" si="23">+I12</f>
        <v>0</v>
      </c>
      <c r="U13" s="227">
        <f t="shared" si="7"/>
        <v>0</v>
      </c>
      <c r="V13" s="105">
        <f t="shared" si="8"/>
        <v>0</v>
      </c>
      <c r="W13" s="688">
        <f>+L13</f>
        <v>0</v>
      </c>
      <c r="X13" s="199">
        <f>+L12</f>
        <v>0</v>
      </c>
      <c r="Y13" s="199">
        <f t="shared" si="1"/>
        <v>0</v>
      </c>
      <c r="Z13" s="232">
        <f t="shared" si="9"/>
        <v>0</v>
      </c>
      <c r="AA13" s="198">
        <f>+O11</f>
        <v>0</v>
      </c>
      <c r="AB13" s="199">
        <f>+O10</f>
        <v>0</v>
      </c>
      <c r="AC13" s="199">
        <f t="shared" si="2"/>
        <v>0</v>
      </c>
      <c r="AD13" s="232">
        <f t="shared" si="10"/>
        <v>0</v>
      </c>
      <c r="AE13" s="228">
        <f t="shared" si="11"/>
        <v>0</v>
      </c>
      <c r="AF13" s="647">
        <f t="shared" si="12"/>
        <v>0</v>
      </c>
      <c r="AG13" s="670">
        <f t="shared" si="13"/>
        <v>0</v>
      </c>
      <c r="AH13" s="679">
        <f t="shared" si="14"/>
        <v>0</v>
      </c>
      <c r="AI13" s="700">
        <f t="shared" si="15"/>
        <v>0</v>
      </c>
      <c r="AJ13" s="700">
        <f t="shared" si="16"/>
        <v>0</v>
      </c>
      <c r="AK13" s="701" t="str">
        <f t="shared" si="17"/>
        <v/>
      </c>
      <c r="AL13" s="647" t="str">
        <f>IF(R13="","",SMALL(AK$6:AK$25,ROWS(AN$6:AN13)))</f>
        <v/>
      </c>
      <c r="AM13" s="762"/>
      <c r="AN13" s="779" t="str">
        <f t="shared" si="3"/>
        <v/>
      </c>
      <c r="AO13" s="357" t="str">
        <f t="shared" si="4"/>
        <v/>
      </c>
      <c r="AP13" s="705" t="str">
        <f t="shared" si="18"/>
        <v/>
      </c>
      <c r="AQ13" s="706" t="str">
        <f>IF(AL13="","",IF(AND(AN12=AN13,AO12=AO13,AP12=AP13),AQ12,$AQ$6+7))</f>
        <v/>
      </c>
      <c r="AR13" s="674" t="str">
        <f t="shared" si="5"/>
        <v/>
      </c>
      <c r="AT13" s="92"/>
      <c r="AU13" s="94"/>
      <c r="AV13" s="5"/>
      <c r="AY13" s="126"/>
    </row>
    <row r="14" spans="1:52" ht="21" customHeight="1">
      <c r="A14" s="177">
        <v>9</v>
      </c>
      <c r="B14" s="641"/>
      <c r="C14" s="208"/>
      <c r="D14" s="189"/>
      <c r="E14" s="472"/>
      <c r="F14" s="804">
        <v>9</v>
      </c>
      <c r="G14" s="800">
        <v>5</v>
      </c>
      <c r="H14" s="182" t="str">
        <f t="shared" si="0"/>
        <v/>
      </c>
      <c r="I14" s="212"/>
      <c r="J14" s="830">
        <v>4</v>
      </c>
      <c r="K14" s="185" t="str">
        <f>+H14</f>
        <v/>
      </c>
      <c r="L14" s="221"/>
      <c r="M14" s="830">
        <v>1</v>
      </c>
      <c r="N14" s="96" t="str">
        <f>+H14</f>
        <v/>
      </c>
      <c r="O14" s="213"/>
      <c r="P14" s="214"/>
      <c r="Q14" s="218">
        <v>9</v>
      </c>
      <c r="R14" s="684" t="str">
        <f t="shared" si="19"/>
        <v/>
      </c>
      <c r="S14" s="228">
        <f t="shared" si="19"/>
        <v>0</v>
      </c>
      <c r="T14" s="227">
        <f t="shared" ref="T14" si="24">+I15</f>
        <v>0</v>
      </c>
      <c r="U14" s="227">
        <f t="shared" si="7"/>
        <v>0</v>
      </c>
      <c r="V14" s="105">
        <f t="shared" si="8"/>
        <v>0</v>
      </c>
      <c r="W14" s="688">
        <f>+L14</f>
        <v>0</v>
      </c>
      <c r="X14" s="199">
        <f>+L15</f>
        <v>0</v>
      </c>
      <c r="Y14" s="199">
        <f t="shared" si="1"/>
        <v>0</v>
      </c>
      <c r="Z14" s="232">
        <f t="shared" si="9"/>
        <v>0</v>
      </c>
      <c r="AA14" s="198">
        <f>+O14</f>
        <v>0</v>
      </c>
      <c r="AB14" s="199">
        <f>+O15</f>
        <v>0</v>
      </c>
      <c r="AC14" s="199">
        <f t="shared" si="2"/>
        <v>0</v>
      </c>
      <c r="AD14" s="232">
        <f t="shared" si="10"/>
        <v>0</v>
      </c>
      <c r="AE14" s="228">
        <f t="shared" si="11"/>
        <v>0</v>
      </c>
      <c r="AF14" s="647">
        <f t="shared" si="12"/>
        <v>0</v>
      </c>
      <c r="AG14" s="670">
        <f t="shared" si="13"/>
        <v>0</v>
      </c>
      <c r="AH14" s="679">
        <f t="shared" si="14"/>
        <v>0</v>
      </c>
      <c r="AI14" s="700">
        <f t="shared" si="15"/>
        <v>0</v>
      </c>
      <c r="AJ14" s="700">
        <f t="shared" si="16"/>
        <v>0</v>
      </c>
      <c r="AK14" s="701" t="str">
        <f t="shared" si="17"/>
        <v/>
      </c>
      <c r="AL14" s="647" t="str">
        <f>IF(R14="","",SMALL(AK$6:AK$25,ROWS(AN$6:AN14)))</f>
        <v/>
      </c>
      <c r="AM14" s="762"/>
      <c r="AN14" s="779" t="str">
        <f t="shared" si="3"/>
        <v/>
      </c>
      <c r="AO14" s="357" t="str">
        <f t="shared" si="4"/>
        <v/>
      </c>
      <c r="AP14" s="705" t="str">
        <f t="shared" si="18"/>
        <v/>
      </c>
      <c r="AQ14" s="706" t="str">
        <f>IF(AL14="","",IF(AND(AN13=AN14,AO13=AO14,AP13=AP14),AQ13,$AQ$6+8))</f>
        <v/>
      </c>
      <c r="AR14" s="674" t="str">
        <f t="shared" si="5"/>
        <v/>
      </c>
      <c r="AT14" s="825">
        <v>4</v>
      </c>
      <c r="AU14" s="114" t="str">
        <f>+AR8</f>
        <v/>
      </c>
      <c r="AV14" s="29">
        <v>0</v>
      </c>
      <c r="AY14" s="126"/>
    </row>
    <row r="15" spans="1:52" ht="21" customHeight="1" thickBot="1">
      <c r="A15" s="177">
        <v>10</v>
      </c>
      <c r="B15" s="643"/>
      <c r="C15" s="207"/>
      <c r="D15" s="189"/>
      <c r="E15" s="472"/>
      <c r="F15" s="802">
        <v>10</v>
      </c>
      <c r="G15" s="801"/>
      <c r="H15" s="183" t="str">
        <f t="shared" si="0"/>
        <v/>
      </c>
      <c r="I15" s="216"/>
      <c r="J15" s="829"/>
      <c r="K15" s="184" t="str">
        <f>+H17</f>
        <v/>
      </c>
      <c r="L15" s="220"/>
      <c r="M15" s="829"/>
      <c r="N15" s="102" t="str">
        <f>+H16</f>
        <v/>
      </c>
      <c r="O15" s="217"/>
      <c r="P15" s="214"/>
      <c r="Q15" s="218">
        <v>10</v>
      </c>
      <c r="R15" s="684" t="str">
        <f t="shared" si="19"/>
        <v/>
      </c>
      <c r="S15" s="228">
        <f t="shared" si="19"/>
        <v>0</v>
      </c>
      <c r="T15" s="227">
        <f t="shared" ref="T15" si="25">+I14</f>
        <v>0</v>
      </c>
      <c r="U15" s="227">
        <f t="shared" si="7"/>
        <v>0</v>
      </c>
      <c r="V15" s="105">
        <f t="shared" si="8"/>
        <v>0</v>
      </c>
      <c r="W15" s="688">
        <f>+L16</f>
        <v>0</v>
      </c>
      <c r="X15" s="199">
        <f>+L17</f>
        <v>0</v>
      </c>
      <c r="Y15" s="199">
        <f t="shared" si="1"/>
        <v>0</v>
      </c>
      <c r="Z15" s="232">
        <f t="shared" si="9"/>
        <v>0</v>
      </c>
      <c r="AA15" s="198">
        <f>+O16</f>
        <v>0</v>
      </c>
      <c r="AB15" s="199">
        <f>+O17</f>
        <v>0</v>
      </c>
      <c r="AC15" s="199">
        <f t="shared" si="2"/>
        <v>0</v>
      </c>
      <c r="AD15" s="232">
        <f t="shared" si="10"/>
        <v>0</v>
      </c>
      <c r="AE15" s="228">
        <f t="shared" si="11"/>
        <v>0</v>
      </c>
      <c r="AF15" s="647">
        <f t="shared" si="12"/>
        <v>0</v>
      </c>
      <c r="AG15" s="670">
        <f t="shared" si="13"/>
        <v>0</v>
      </c>
      <c r="AH15" s="679">
        <f t="shared" si="14"/>
        <v>0</v>
      </c>
      <c r="AI15" s="700">
        <f t="shared" si="15"/>
        <v>0</v>
      </c>
      <c r="AJ15" s="700">
        <f t="shared" si="16"/>
        <v>0</v>
      </c>
      <c r="AK15" s="701" t="str">
        <f t="shared" si="17"/>
        <v/>
      </c>
      <c r="AL15" s="647" t="str">
        <f>IF(R15="","",SMALL(AK$6:AK$25,ROWS(AN$6:AN15)))</f>
        <v/>
      </c>
      <c r="AM15" s="762"/>
      <c r="AN15" s="779" t="str">
        <f t="shared" si="3"/>
        <v/>
      </c>
      <c r="AO15" s="357" t="str">
        <f t="shared" si="4"/>
        <v/>
      </c>
      <c r="AP15" s="705" t="str">
        <f t="shared" si="18"/>
        <v/>
      </c>
      <c r="AQ15" s="706" t="str">
        <f>IF(AL15="","",IF(AND(AN14=AN15,AO14=AO15,AP14=AP15),AQ14,$AQ$6+9))</f>
        <v/>
      </c>
      <c r="AR15" s="674" t="str">
        <f t="shared" si="5"/>
        <v/>
      </c>
      <c r="AT15" s="826"/>
      <c r="AU15" s="111" t="str">
        <f>+AR9</f>
        <v/>
      </c>
      <c r="AV15" s="30">
        <v>0</v>
      </c>
      <c r="AY15" s="126"/>
    </row>
    <row r="16" spans="1:52" ht="21" customHeight="1">
      <c r="A16" s="177">
        <v>11</v>
      </c>
      <c r="B16" s="641"/>
      <c r="C16" s="208"/>
      <c r="D16" s="189"/>
      <c r="E16" s="472"/>
      <c r="F16" s="804">
        <v>11</v>
      </c>
      <c r="G16" s="828">
        <v>6</v>
      </c>
      <c r="H16" s="182" t="str">
        <f t="shared" si="0"/>
        <v/>
      </c>
      <c r="I16" s="212"/>
      <c r="J16" s="830">
        <v>2</v>
      </c>
      <c r="K16" s="185" t="str">
        <f>+H15</f>
        <v/>
      </c>
      <c r="L16" s="219"/>
      <c r="M16" s="830">
        <v>3</v>
      </c>
      <c r="N16" s="96" t="str">
        <f>+H15</f>
        <v/>
      </c>
      <c r="O16" s="213"/>
      <c r="P16" s="214"/>
      <c r="Q16" s="218">
        <v>11</v>
      </c>
      <c r="R16" s="684" t="str">
        <f t="shared" si="19"/>
        <v/>
      </c>
      <c r="S16" s="228">
        <f t="shared" si="19"/>
        <v>0</v>
      </c>
      <c r="T16" s="227">
        <f t="shared" ref="T16" si="26">+I17</f>
        <v>0</v>
      </c>
      <c r="U16" s="227">
        <f t="shared" si="7"/>
        <v>0</v>
      </c>
      <c r="V16" s="105">
        <f t="shared" si="8"/>
        <v>0</v>
      </c>
      <c r="W16" s="688">
        <f>+L17</f>
        <v>0</v>
      </c>
      <c r="X16" s="199">
        <f>+L16</f>
        <v>0</v>
      </c>
      <c r="Y16" s="199">
        <f t="shared" si="1"/>
        <v>0</v>
      </c>
      <c r="Z16" s="232">
        <f t="shared" si="9"/>
        <v>0</v>
      </c>
      <c r="AA16" s="198">
        <f>+O15</f>
        <v>0</v>
      </c>
      <c r="AB16" s="199">
        <f>+O14</f>
        <v>0</v>
      </c>
      <c r="AC16" s="199">
        <f t="shared" si="2"/>
        <v>0</v>
      </c>
      <c r="AD16" s="232">
        <f t="shared" si="10"/>
        <v>0</v>
      </c>
      <c r="AE16" s="228">
        <f t="shared" si="11"/>
        <v>0</v>
      </c>
      <c r="AF16" s="647">
        <f t="shared" si="12"/>
        <v>0</v>
      </c>
      <c r="AG16" s="670">
        <f t="shared" si="13"/>
        <v>0</v>
      </c>
      <c r="AH16" s="679">
        <f t="shared" si="14"/>
        <v>0</v>
      </c>
      <c r="AI16" s="700">
        <f t="shared" si="15"/>
        <v>0</v>
      </c>
      <c r="AJ16" s="700">
        <f t="shared" si="16"/>
        <v>0</v>
      </c>
      <c r="AK16" s="701" t="str">
        <f t="shared" si="17"/>
        <v/>
      </c>
      <c r="AL16" s="647" t="str">
        <f>IF(R16="","",SMALL(AK$6:AK$25,ROWS(AN$6:AN16)))</f>
        <v/>
      </c>
      <c r="AM16" s="762"/>
      <c r="AN16" s="779" t="str">
        <f t="shared" si="3"/>
        <v/>
      </c>
      <c r="AO16" s="357" t="str">
        <f t="shared" si="4"/>
        <v/>
      </c>
      <c r="AP16" s="705" t="str">
        <f t="shared" si="18"/>
        <v/>
      </c>
      <c r="AQ16" s="706" t="str">
        <f>IF(AL16="","",IF(AND(AN15=AN16,AO15=AO16,AP15=AP16),AQ15,$AQ$6+10))</f>
        <v/>
      </c>
      <c r="AR16" s="674" t="str">
        <f t="shared" si="5"/>
        <v/>
      </c>
      <c r="AT16" s="126"/>
      <c r="AU16" s="472"/>
      <c r="AV16" s="5"/>
      <c r="AY16" s="126"/>
    </row>
    <row r="17" spans="1:51" ht="21" customHeight="1" thickBot="1">
      <c r="A17" s="177">
        <v>12</v>
      </c>
      <c r="B17" s="643"/>
      <c r="C17" s="207"/>
      <c r="D17" s="189"/>
      <c r="E17" s="472"/>
      <c r="F17" s="802">
        <v>12</v>
      </c>
      <c r="G17" s="829"/>
      <c r="H17" s="183" t="str">
        <f t="shared" si="0"/>
        <v/>
      </c>
      <c r="I17" s="216"/>
      <c r="J17" s="829"/>
      <c r="K17" s="184" t="str">
        <f>+H16</f>
        <v/>
      </c>
      <c r="L17" s="220"/>
      <c r="M17" s="829"/>
      <c r="N17" s="102" t="str">
        <f>+H17</f>
        <v/>
      </c>
      <c r="O17" s="217"/>
      <c r="P17" s="214"/>
      <c r="Q17" s="218">
        <v>12</v>
      </c>
      <c r="R17" s="684" t="str">
        <f t="shared" si="19"/>
        <v/>
      </c>
      <c r="S17" s="228">
        <f t="shared" si="19"/>
        <v>0</v>
      </c>
      <c r="T17" s="227">
        <f t="shared" ref="T17" si="27">+I16</f>
        <v>0</v>
      </c>
      <c r="U17" s="227">
        <f t="shared" si="7"/>
        <v>0</v>
      </c>
      <c r="V17" s="105">
        <f t="shared" si="8"/>
        <v>0</v>
      </c>
      <c r="W17" s="688">
        <f>+L15</f>
        <v>0</v>
      </c>
      <c r="X17" s="199">
        <f>+L14</f>
        <v>0</v>
      </c>
      <c r="Y17" s="199">
        <f t="shared" si="1"/>
        <v>0</v>
      </c>
      <c r="Z17" s="232">
        <f t="shared" si="9"/>
        <v>0</v>
      </c>
      <c r="AA17" s="198">
        <f>+O17</f>
        <v>0</v>
      </c>
      <c r="AB17" s="199">
        <f>+O16</f>
        <v>0</v>
      </c>
      <c r="AC17" s="199">
        <f t="shared" si="2"/>
        <v>0</v>
      </c>
      <c r="AD17" s="232">
        <f t="shared" si="10"/>
        <v>0</v>
      </c>
      <c r="AE17" s="228">
        <f t="shared" si="11"/>
        <v>0</v>
      </c>
      <c r="AF17" s="647">
        <f t="shared" si="12"/>
        <v>0</v>
      </c>
      <c r="AG17" s="670">
        <f t="shared" si="13"/>
        <v>0</v>
      </c>
      <c r="AH17" s="679">
        <f t="shared" si="14"/>
        <v>0</v>
      </c>
      <c r="AI17" s="700">
        <f t="shared" si="15"/>
        <v>0</v>
      </c>
      <c r="AJ17" s="700">
        <f t="shared" si="16"/>
        <v>0</v>
      </c>
      <c r="AK17" s="701" t="str">
        <f t="shared" si="17"/>
        <v/>
      </c>
      <c r="AL17" s="647" t="str">
        <f>IF(R17="","",SMALL(AK$6:AK$25,ROWS(AN$6:AN17)))</f>
        <v/>
      </c>
      <c r="AM17" s="762"/>
      <c r="AN17" s="779" t="str">
        <f t="shared" si="3"/>
        <v/>
      </c>
      <c r="AO17" s="357" t="str">
        <f t="shared" si="4"/>
        <v/>
      </c>
      <c r="AP17" s="705" t="str">
        <f t="shared" si="18"/>
        <v/>
      </c>
      <c r="AQ17" s="706" t="str">
        <f>IF(AL17="","",IF(AND(AN16=AN17,AO16=AO17,AP16=AP17),AQ16,$AQ$6+11))</f>
        <v/>
      </c>
      <c r="AR17" s="674" t="str">
        <f t="shared" si="5"/>
        <v/>
      </c>
      <c r="AU17" s="472"/>
      <c r="AV17" s="5"/>
      <c r="AY17" s="126"/>
    </row>
    <row r="18" spans="1:51" ht="21" customHeight="1">
      <c r="A18" s="177">
        <v>13</v>
      </c>
      <c r="B18" s="641"/>
      <c r="C18" s="208"/>
      <c r="D18" s="189"/>
      <c r="E18" s="472"/>
      <c r="F18" s="804">
        <v>13</v>
      </c>
      <c r="G18" s="828">
        <v>7</v>
      </c>
      <c r="H18" s="182" t="str">
        <f t="shared" si="0"/>
        <v/>
      </c>
      <c r="I18" s="212"/>
      <c r="J18" s="830">
        <v>3</v>
      </c>
      <c r="K18" s="185" t="str">
        <f>+H20</f>
        <v/>
      </c>
      <c r="L18" s="219"/>
      <c r="M18" s="830">
        <v>2</v>
      </c>
      <c r="N18" s="96" t="str">
        <f>+H20</f>
        <v/>
      </c>
      <c r="O18" s="213"/>
      <c r="P18" s="214"/>
      <c r="Q18" s="218">
        <v>13</v>
      </c>
      <c r="R18" s="684" t="str">
        <f t="shared" si="19"/>
        <v/>
      </c>
      <c r="S18" s="228">
        <f t="shared" si="19"/>
        <v>0</v>
      </c>
      <c r="T18" s="227">
        <f t="shared" ref="T18" si="28">+I19</f>
        <v>0</v>
      </c>
      <c r="U18" s="227">
        <f t="shared" si="7"/>
        <v>0</v>
      </c>
      <c r="V18" s="105">
        <f t="shared" si="8"/>
        <v>0</v>
      </c>
      <c r="W18" s="688">
        <f>+L19</f>
        <v>0</v>
      </c>
      <c r="X18" s="199">
        <f>+L18</f>
        <v>0</v>
      </c>
      <c r="Y18" s="199">
        <f t="shared" si="1"/>
        <v>0</v>
      </c>
      <c r="Z18" s="232">
        <f t="shared" si="9"/>
        <v>0</v>
      </c>
      <c r="AA18" s="198">
        <f>+O21</f>
        <v>0</v>
      </c>
      <c r="AB18" s="199">
        <f>+O20</f>
        <v>0</v>
      </c>
      <c r="AC18" s="199">
        <f t="shared" si="2"/>
        <v>0</v>
      </c>
      <c r="AD18" s="232">
        <f t="shared" si="10"/>
        <v>0</v>
      </c>
      <c r="AE18" s="228">
        <f t="shared" si="11"/>
        <v>0</v>
      </c>
      <c r="AF18" s="647">
        <f t="shared" si="12"/>
        <v>0</v>
      </c>
      <c r="AG18" s="670">
        <f t="shared" si="13"/>
        <v>0</v>
      </c>
      <c r="AH18" s="679">
        <f t="shared" si="14"/>
        <v>0</v>
      </c>
      <c r="AI18" s="700">
        <f t="shared" si="15"/>
        <v>0</v>
      </c>
      <c r="AJ18" s="700">
        <f t="shared" si="16"/>
        <v>0</v>
      </c>
      <c r="AK18" s="701" t="str">
        <f t="shared" si="17"/>
        <v/>
      </c>
      <c r="AL18" s="647" t="str">
        <f>IF(R18="","",SMALL(AK$6:AK$25,ROWS(AN$6:AN18)))</f>
        <v/>
      </c>
      <c r="AM18" s="762"/>
      <c r="AN18" s="779" t="str">
        <f t="shared" si="3"/>
        <v/>
      </c>
      <c r="AO18" s="357" t="str">
        <f t="shared" si="4"/>
        <v/>
      </c>
      <c r="AP18" s="705" t="str">
        <f t="shared" si="18"/>
        <v/>
      </c>
      <c r="AQ18" s="706" t="str">
        <f>IF(AL18="","",IF(AND(AN17=AN18,AO17=AO18,AP17=AP18),AQ17,$AQ$6+12))</f>
        <v/>
      </c>
      <c r="AR18" s="674" t="str">
        <f t="shared" si="5"/>
        <v/>
      </c>
      <c r="AU18" s="472"/>
      <c r="AV18" s="5"/>
      <c r="AY18" s="126"/>
    </row>
    <row r="19" spans="1:51" ht="21" customHeight="1" thickBot="1">
      <c r="A19" s="177">
        <v>14</v>
      </c>
      <c r="B19" s="643"/>
      <c r="C19" s="207"/>
      <c r="D19" s="189"/>
      <c r="E19" s="472"/>
      <c r="F19" s="802">
        <v>14</v>
      </c>
      <c r="G19" s="829"/>
      <c r="H19" s="183" t="str">
        <f t="shared" si="0"/>
        <v/>
      </c>
      <c r="I19" s="216"/>
      <c r="J19" s="829"/>
      <c r="K19" s="184" t="str">
        <f>+H18</f>
        <v/>
      </c>
      <c r="L19" s="220"/>
      <c r="M19" s="829"/>
      <c r="N19" s="102" t="str">
        <f>+H19</f>
        <v/>
      </c>
      <c r="O19" s="217"/>
      <c r="P19" s="214"/>
      <c r="Q19" s="218">
        <v>14</v>
      </c>
      <c r="R19" s="684" t="str">
        <f t="shared" si="19"/>
        <v/>
      </c>
      <c r="S19" s="228">
        <f t="shared" si="19"/>
        <v>0</v>
      </c>
      <c r="T19" s="227">
        <f t="shared" ref="T19" si="29">+I18</f>
        <v>0</v>
      </c>
      <c r="U19" s="227">
        <f t="shared" si="7"/>
        <v>0</v>
      </c>
      <c r="V19" s="105">
        <f t="shared" si="8"/>
        <v>0</v>
      </c>
      <c r="W19" s="688">
        <f>+L21</f>
        <v>0</v>
      </c>
      <c r="X19" s="199">
        <f>+L20</f>
        <v>0</v>
      </c>
      <c r="Y19" s="199">
        <f t="shared" si="1"/>
        <v>0</v>
      </c>
      <c r="Z19" s="232">
        <f t="shared" si="9"/>
        <v>0</v>
      </c>
      <c r="AA19" s="198">
        <f>+O19</f>
        <v>0</v>
      </c>
      <c r="AB19" s="199">
        <f>+O18</f>
        <v>0</v>
      </c>
      <c r="AC19" s="199">
        <f t="shared" si="2"/>
        <v>0</v>
      </c>
      <c r="AD19" s="232">
        <f t="shared" si="10"/>
        <v>0</v>
      </c>
      <c r="AE19" s="228">
        <f t="shared" si="11"/>
        <v>0</v>
      </c>
      <c r="AF19" s="647">
        <f t="shared" si="12"/>
        <v>0</v>
      </c>
      <c r="AG19" s="670">
        <f t="shared" si="13"/>
        <v>0</v>
      </c>
      <c r="AH19" s="679">
        <f t="shared" si="14"/>
        <v>0</v>
      </c>
      <c r="AI19" s="700">
        <f t="shared" si="15"/>
        <v>0</v>
      </c>
      <c r="AJ19" s="700">
        <f t="shared" si="16"/>
        <v>0</v>
      </c>
      <c r="AK19" s="701" t="str">
        <f t="shared" si="17"/>
        <v/>
      </c>
      <c r="AL19" s="647" t="str">
        <f>IF(R19="","",SMALL(AK$6:AK$25,ROWS(AN$6:AN19)))</f>
        <v/>
      </c>
      <c r="AM19" s="762"/>
      <c r="AN19" s="779" t="str">
        <f t="shared" si="3"/>
        <v/>
      </c>
      <c r="AO19" s="357" t="str">
        <f t="shared" si="4"/>
        <v/>
      </c>
      <c r="AP19" s="705" t="str">
        <f t="shared" si="18"/>
        <v/>
      </c>
      <c r="AQ19" s="706" t="str">
        <f>IF(AL19="","",IF(AND(AN18=AN19,AO18=AO19,AP18=AP19),AQ18,$AQ$6+13))</f>
        <v/>
      </c>
      <c r="AR19" s="674" t="str">
        <f t="shared" si="5"/>
        <v/>
      </c>
      <c r="AU19" s="472"/>
      <c r="AV19" s="5"/>
      <c r="AY19" s="126"/>
    </row>
    <row r="20" spans="1:51" ht="21" customHeight="1">
      <c r="A20" s="177">
        <v>15</v>
      </c>
      <c r="B20" s="641"/>
      <c r="C20" s="208"/>
      <c r="D20" s="189"/>
      <c r="E20" s="472"/>
      <c r="F20" s="804">
        <v>15</v>
      </c>
      <c r="G20" s="828">
        <v>8</v>
      </c>
      <c r="H20" s="182" t="str">
        <f t="shared" si="0"/>
        <v/>
      </c>
      <c r="I20" s="212"/>
      <c r="J20" s="830">
        <v>5</v>
      </c>
      <c r="K20" s="185" t="str">
        <f>+H21</f>
        <v/>
      </c>
      <c r="L20" s="219"/>
      <c r="M20" s="830">
        <v>6</v>
      </c>
      <c r="N20" s="96" t="str">
        <f>+H21</f>
        <v/>
      </c>
      <c r="O20" s="213"/>
      <c r="P20" s="214"/>
      <c r="Q20" s="218">
        <v>15</v>
      </c>
      <c r="R20" s="684" t="str">
        <f t="shared" si="19"/>
        <v/>
      </c>
      <c r="S20" s="228">
        <f t="shared" si="19"/>
        <v>0</v>
      </c>
      <c r="T20" s="227">
        <f t="shared" ref="T20" si="30">+I21</f>
        <v>0</v>
      </c>
      <c r="U20" s="227">
        <f t="shared" si="7"/>
        <v>0</v>
      </c>
      <c r="V20" s="105">
        <f t="shared" si="8"/>
        <v>0</v>
      </c>
      <c r="W20" s="688">
        <f>+L18</f>
        <v>0</v>
      </c>
      <c r="X20" s="199">
        <f>+L19</f>
        <v>0</v>
      </c>
      <c r="Y20" s="199">
        <f t="shared" si="1"/>
        <v>0</v>
      </c>
      <c r="Z20" s="232">
        <f t="shared" si="9"/>
        <v>0</v>
      </c>
      <c r="AA20" s="198">
        <f>+O18</f>
        <v>0</v>
      </c>
      <c r="AB20" s="199">
        <f>+O19</f>
        <v>0</v>
      </c>
      <c r="AC20" s="199">
        <f t="shared" si="2"/>
        <v>0</v>
      </c>
      <c r="AD20" s="232">
        <f t="shared" si="10"/>
        <v>0</v>
      </c>
      <c r="AE20" s="228">
        <f t="shared" si="11"/>
        <v>0</v>
      </c>
      <c r="AF20" s="647">
        <f t="shared" si="12"/>
        <v>0</v>
      </c>
      <c r="AG20" s="670">
        <f t="shared" si="13"/>
        <v>0</v>
      </c>
      <c r="AH20" s="679">
        <f t="shared" si="14"/>
        <v>0</v>
      </c>
      <c r="AI20" s="700">
        <f t="shared" si="15"/>
        <v>0</v>
      </c>
      <c r="AJ20" s="700">
        <f t="shared" si="16"/>
        <v>0</v>
      </c>
      <c r="AK20" s="701" t="str">
        <f t="shared" si="17"/>
        <v/>
      </c>
      <c r="AL20" s="647" t="str">
        <f>IF(R20="","",SMALL(AK$6:AK$25,ROWS(AN$6:AN20)))</f>
        <v/>
      </c>
      <c r="AM20" s="762"/>
      <c r="AN20" s="779" t="str">
        <f t="shared" si="3"/>
        <v/>
      </c>
      <c r="AO20" s="357" t="str">
        <f t="shared" si="4"/>
        <v/>
      </c>
      <c r="AP20" s="705" t="str">
        <f t="shared" si="18"/>
        <v/>
      </c>
      <c r="AQ20" s="706" t="str">
        <f>IF(AL20="","",IF(AND(AN19=AN20,AO19=AO20,AP19=AP20),AQ19,$AQ$6+14))</f>
        <v/>
      </c>
      <c r="AR20" s="674" t="str">
        <f t="shared" si="5"/>
        <v/>
      </c>
      <c r="AU20" s="472"/>
      <c r="AV20" s="5"/>
      <c r="AY20" s="126"/>
    </row>
    <row r="21" spans="1:51" ht="21" customHeight="1" thickBot="1">
      <c r="A21" s="177">
        <v>16</v>
      </c>
      <c r="B21" s="812"/>
      <c r="C21" s="207"/>
      <c r="D21" s="189"/>
      <c r="E21" s="472"/>
      <c r="F21" s="802">
        <v>16</v>
      </c>
      <c r="G21" s="829"/>
      <c r="H21" s="183" t="str">
        <f t="shared" si="0"/>
        <v/>
      </c>
      <c r="I21" s="216"/>
      <c r="J21" s="829"/>
      <c r="K21" s="184" t="str">
        <f>+H19</f>
        <v/>
      </c>
      <c r="L21" s="220"/>
      <c r="M21" s="829"/>
      <c r="N21" s="102" t="str">
        <f>+H18</f>
        <v/>
      </c>
      <c r="O21" s="217"/>
      <c r="P21" s="214"/>
      <c r="Q21" s="218">
        <v>16</v>
      </c>
      <c r="R21" s="684" t="str">
        <f t="shared" si="19"/>
        <v/>
      </c>
      <c r="S21" s="228">
        <f t="shared" si="19"/>
        <v>0</v>
      </c>
      <c r="T21" s="227">
        <f t="shared" ref="T21" si="31">+I20</f>
        <v>0</v>
      </c>
      <c r="U21" s="227">
        <f t="shared" si="7"/>
        <v>0</v>
      </c>
      <c r="V21" s="105">
        <f t="shared" si="8"/>
        <v>0</v>
      </c>
      <c r="W21" s="688">
        <f>+L20</f>
        <v>0</v>
      </c>
      <c r="X21" s="199">
        <f>+L21</f>
        <v>0</v>
      </c>
      <c r="Y21" s="199">
        <f t="shared" si="1"/>
        <v>0</v>
      </c>
      <c r="Z21" s="232">
        <f t="shared" si="9"/>
        <v>0</v>
      </c>
      <c r="AA21" s="198">
        <f>+O20</f>
        <v>0</v>
      </c>
      <c r="AB21" s="199">
        <f>+O21</f>
        <v>0</v>
      </c>
      <c r="AC21" s="199">
        <f t="shared" si="2"/>
        <v>0</v>
      </c>
      <c r="AD21" s="232">
        <f t="shared" si="10"/>
        <v>0</v>
      </c>
      <c r="AE21" s="228">
        <f t="shared" si="11"/>
        <v>0</v>
      </c>
      <c r="AF21" s="647">
        <f t="shared" si="12"/>
        <v>0</v>
      </c>
      <c r="AG21" s="670">
        <f t="shared" si="13"/>
        <v>0</v>
      </c>
      <c r="AH21" s="679">
        <f t="shared" si="14"/>
        <v>0</v>
      </c>
      <c r="AI21" s="700">
        <f t="shared" si="15"/>
        <v>0</v>
      </c>
      <c r="AJ21" s="700">
        <f t="shared" si="16"/>
        <v>0</v>
      </c>
      <c r="AK21" s="701" t="str">
        <f t="shared" si="17"/>
        <v/>
      </c>
      <c r="AL21" s="647" t="str">
        <f>IF(R21="","",SMALL(AK$6:AK$25,ROWS(AN$6:AN21)))</f>
        <v/>
      </c>
      <c r="AM21" s="762"/>
      <c r="AN21" s="779" t="str">
        <f t="shared" si="3"/>
        <v/>
      </c>
      <c r="AO21" s="357" t="str">
        <f t="shared" si="4"/>
        <v/>
      </c>
      <c r="AP21" s="705" t="str">
        <f t="shared" si="18"/>
        <v/>
      </c>
      <c r="AQ21" s="706" t="str">
        <f>IF(AL21="","",IF(AND(AN20=AN21,AO20=AO21,AP20=AP21),AQ20,$AQ$6+15))</f>
        <v/>
      </c>
      <c r="AR21" s="674" t="str">
        <f t="shared" si="5"/>
        <v/>
      </c>
      <c r="AU21" s="472"/>
      <c r="AV21" s="5"/>
      <c r="AY21" s="126"/>
    </row>
    <row r="22" spans="1:51" ht="21" customHeight="1">
      <c r="A22" s="177">
        <v>17</v>
      </c>
      <c r="B22" s="641"/>
      <c r="C22" s="208"/>
      <c r="D22" s="189"/>
      <c r="E22" s="472"/>
      <c r="F22" s="804">
        <v>17</v>
      </c>
      <c r="G22" s="828">
        <v>9</v>
      </c>
      <c r="H22" s="182" t="str">
        <f t="shared" si="0"/>
        <v/>
      </c>
      <c r="I22" s="212"/>
      <c r="J22" s="830">
        <v>6</v>
      </c>
      <c r="K22" s="185" t="str">
        <f>+H24</f>
        <v/>
      </c>
      <c r="L22" s="219"/>
      <c r="M22" s="830">
        <v>5</v>
      </c>
      <c r="N22" s="96" t="str">
        <f>+H24</f>
        <v/>
      </c>
      <c r="O22" s="213"/>
      <c r="P22" s="214"/>
      <c r="Q22" s="218">
        <v>17</v>
      </c>
      <c r="R22" s="684" t="str">
        <f t="shared" si="19"/>
        <v/>
      </c>
      <c r="S22" s="228">
        <f t="shared" si="19"/>
        <v>0</v>
      </c>
      <c r="T22" s="227">
        <f t="shared" ref="T22" si="32">+I23</f>
        <v>0</v>
      </c>
      <c r="U22" s="227">
        <f t="shared" si="7"/>
        <v>0</v>
      </c>
      <c r="V22" s="105">
        <f t="shared" si="8"/>
        <v>0</v>
      </c>
      <c r="W22" s="688">
        <f>+L23</f>
        <v>0</v>
      </c>
      <c r="X22" s="199">
        <f>+L22</f>
        <v>0</v>
      </c>
      <c r="Y22" s="199">
        <f t="shared" si="1"/>
        <v>0</v>
      </c>
      <c r="Z22" s="232">
        <f t="shared" si="9"/>
        <v>0</v>
      </c>
      <c r="AA22" s="198">
        <f>+O24</f>
        <v>0</v>
      </c>
      <c r="AB22" s="199">
        <f>+O25</f>
        <v>0</v>
      </c>
      <c r="AC22" s="199">
        <f t="shared" si="2"/>
        <v>0</v>
      </c>
      <c r="AD22" s="232">
        <f t="shared" si="10"/>
        <v>0</v>
      </c>
      <c r="AE22" s="228">
        <f t="shared" si="11"/>
        <v>0</v>
      </c>
      <c r="AF22" s="647">
        <f t="shared" si="12"/>
        <v>0</v>
      </c>
      <c r="AG22" s="670">
        <f t="shared" si="13"/>
        <v>0</v>
      </c>
      <c r="AH22" s="679">
        <f t="shared" si="14"/>
        <v>0</v>
      </c>
      <c r="AI22" s="700">
        <f t="shared" si="15"/>
        <v>0</v>
      </c>
      <c r="AJ22" s="700">
        <f t="shared" si="16"/>
        <v>0</v>
      </c>
      <c r="AK22" s="701" t="str">
        <f t="shared" si="17"/>
        <v/>
      </c>
      <c r="AL22" s="647" t="str">
        <f>IF(R22="","",SMALL(AK$6:AK$25,ROWS(AN$6:AN22)))</f>
        <v/>
      </c>
      <c r="AM22" s="762"/>
      <c r="AN22" s="779" t="str">
        <f t="shared" si="3"/>
        <v/>
      </c>
      <c r="AO22" s="357" t="str">
        <f t="shared" si="4"/>
        <v/>
      </c>
      <c r="AP22" s="705" t="str">
        <f t="shared" si="18"/>
        <v/>
      </c>
      <c r="AQ22" s="706" t="str">
        <f>IF(AL22="","",IF(AND(AN21=AN22,AO21=AO22,AP21=AP22),AQ21,$AQ$6+16))</f>
        <v/>
      </c>
      <c r="AR22" s="674" t="str">
        <f t="shared" si="5"/>
        <v/>
      </c>
      <c r="AU22" s="472"/>
      <c r="AV22" s="5"/>
      <c r="AY22" s="126"/>
    </row>
    <row r="23" spans="1:51" ht="21" customHeight="1" thickBot="1">
      <c r="A23" s="177">
        <v>18</v>
      </c>
      <c r="B23" s="812"/>
      <c r="C23" s="207"/>
      <c r="D23" s="189"/>
      <c r="F23" s="802">
        <v>18</v>
      </c>
      <c r="G23" s="829"/>
      <c r="H23" s="183" t="str">
        <f t="shared" si="0"/>
        <v/>
      </c>
      <c r="I23" s="216"/>
      <c r="J23" s="829"/>
      <c r="K23" s="186" t="str">
        <f>+H22</f>
        <v/>
      </c>
      <c r="L23" s="220"/>
      <c r="M23" s="829"/>
      <c r="N23" s="102" t="str">
        <f>+H23</f>
        <v/>
      </c>
      <c r="O23" s="217"/>
      <c r="P23" s="214"/>
      <c r="Q23" s="218">
        <v>18</v>
      </c>
      <c r="R23" s="694" t="str">
        <f t="shared" si="19"/>
        <v/>
      </c>
      <c r="S23" s="228">
        <f t="shared" si="19"/>
        <v>0</v>
      </c>
      <c r="T23" s="227">
        <f t="shared" ref="T23" si="33">+I22</f>
        <v>0</v>
      </c>
      <c r="U23" s="227">
        <f t="shared" ref="U23" si="34">SUM(S23-T23)</f>
        <v>0</v>
      </c>
      <c r="V23" s="105">
        <f t="shared" si="8"/>
        <v>0</v>
      </c>
      <c r="W23" s="688">
        <f>+L24</f>
        <v>0</v>
      </c>
      <c r="X23" s="199">
        <f>+L25</f>
        <v>0</v>
      </c>
      <c r="Y23" s="199">
        <f t="shared" si="1"/>
        <v>0</v>
      </c>
      <c r="Z23" s="232">
        <f t="shared" si="9"/>
        <v>0</v>
      </c>
      <c r="AA23" s="198">
        <f>+O23</f>
        <v>0</v>
      </c>
      <c r="AB23" s="199">
        <f>+O22</f>
        <v>0</v>
      </c>
      <c r="AC23" s="199">
        <f t="shared" si="2"/>
        <v>0</v>
      </c>
      <c r="AD23" s="232">
        <f t="shared" si="10"/>
        <v>0</v>
      </c>
      <c r="AE23" s="228">
        <f t="shared" si="11"/>
        <v>0</v>
      </c>
      <c r="AF23" s="647">
        <f t="shared" si="12"/>
        <v>0</v>
      </c>
      <c r="AG23" s="670">
        <f t="shared" si="13"/>
        <v>0</v>
      </c>
      <c r="AH23" s="679">
        <f t="shared" si="14"/>
        <v>0</v>
      </c>
      <c r="AI23" s="700">
        <f t="shared" si="15"/>
        <v>0</v>
      </c>
      <c r="AJ23" s="700">
        <f t="shared" si="16"/>
        <v>0</v>
      </c>
      <c r="AK23" s="701" t="str">
        <f t="shared" si="17"/>
        <v/>
      </c>
      <c r="AL23" s="647" t="str">
        <f>IF(R23="","",SMALL(AK$6:AK$25,ROWS(AN$6:AN23)))</f>
        <v/>
      </c>
      <c r="AM23" s="762"/>
      <c r="AN23" s="779" t="str">
        <f t="shared" si="3"/>
        <v/>
      </c>
      <c r="AO23" s="357" t="str">
        <f t="shared" si="4"/>
        <v/>
      </c>
      <c r="AP23" s="705" t="str">
        <f t="shared" si="18"/>
        <v/>
      </c>
      <c r="AQ23" s="706" t="str">
        <f>IF(AL23="","",IF(AND(AN22=AN23,AO22=AO23,AP22=AP23),AQ22,$AQ$6+17))</f>
        <v/>
      </c>
      <c r="AR23" s="674" t="str">
        <f t="shared" si="5"/>
        <v/>
      </c>
      <c r="AU23" s="472"/>
      <c r="AV23" s="5"/>
      <c r="AY23" s="126"/>
    </row>
    <row r="24" spans="1:51" ht="21" customHeight="1">
      <c r="A24" s="177">
        <v>19</v>
      </c>
      <c r="B24" s="641"/>
      <c r="C24" s="207"/>
      <c r="D24" s="189"/>
      <c r="F24" s="803">
        <v>19</v>
      </c>
      <c r="G24" s="828">
        <v>10</v>
      </c>
      <c r="H24" s="182" t="str">
        <f t="shared" si="0"/>
        <v/>
      </c>
      <c r="I24" s="212"/>
      <c r="J24" s="830">
        <v>1</v>
      </c>
      <c r="K24" s="185" t="str">
        <f>+H23</f>
        <v/>
      </c>
      <c r="L24" s="219"/>
      <c r="M24" s="830">
        <v>4</v>
      </c>
      <c r="N24" s="96" t="str">
        <f>+H22</f>
        <v/>
      </c>
      <c r="O24" s="213"/>
      <c r="P24" s="166"/>
      <c r="Q24" s="218">
        <v>19</v>
      </c>
      <c r="R24" s="481" t="str">
        <f t="shared" ref="R24:R25" si="35">+H24</f>
        <v/>
      </c>
      <c r="S24" s="256">
        <f t="shared" ref="S24:S25" si="36">+I24</f>
        <v>0</v>
      </c>
      <c r="T24" s="257">
        <f t="shared" ref="T24" si="37">+I25</f>
        <v>0</v>
      </c>
      <c r="U24" s="257">
        <f t="shared" ref="U24" si="38">SUM(S24-T24)</f>
        <v>0</v>
      </c>
      <c r="V24" s="110">
        <f t="shared" ref="V24:V25" si="39">IF(S24+T24=0,0,IF(S24=T24,2,IF(S24&lt;T24,1,3)))</f>
        <v>0</v>
      </c>
      <c r="W24" s="695">
        <f>+L22</f>
        <v>0</v>
      </c>
      <c r="X24" s="104">
        <f>+L23</f>
        <v>0</v>
      </c>
      <c r="Y24" s="104">
        <f t="shared" ref="Y24:Y25" si="40">SUM(W24-X24)</f>
        <v>0</v>
      </c>
      <c r="Z24" s="258">
        <f t="shared" ref="Z24:Z25" si="41">IF(W24+X24=0,0,IF(W24=X24,2,IF(W24&lt;X24,1,3)))</f>
        <v>0</v>
      </c>
      <c r="AA24" s="103">
        <f>+O22</f>
        <v>0</v>
      </c>
      <c r="AB24" s="104">
        <f>+O23</f>
        <v>0</v>
      </c>
      <c r="AC24" s="104">
        <f t="shared" ref="AC24:AC25" si="42">SUM(AA24-AB24)</f>
        <v>0</v>
      </c>
      <c r="AD24" s="258">
        <f t="shared" ref="AD24:AD25" si="43">IF(AA24+AB24=0,0,IF(AA24=AB24,2,IF(AA24&lt;AB24,1,3)))</f>
        <v>0</v>
      </c>
      <c r="AE24" s="256">
        <f t="shared" ref="AE24:AE25" si="44">SUM(S24+W24+AA24)</f>
        <v>0</v>
      </c>
      <c r="AF24" s="660">
        <f t="shared" ref="AF24:AF25" si="45">SUM(T24+X24+AB24)</f>
        <v>0</v>
      </c>
      <c r="AG24" s="680">
        <f t="shared" ref="AG24:AG25" si="46">SUM(AE24-AF24)</f>
        <v>0</v>
      </c>
      <c r="AH24" s="681">
        <f t="shared" ref="AH24:AH25" si="47">SUM(V24+Z24+AD24)</f>
        <v>0</v>
      </c>
      <c r="AI24" s="700">
        <f t="shared" ref="AI24:AI25" si="48">IF(AG24="","",IF(AG24&gt;0,AG24,0))</f>
        <v>0</v>
      </c>
      <c r="AJ24" s="700">
        <f t="shared" ref="AJ24:AJ25" si="49">IF(AG24="","",IF(AG24&lt;0,AG24,0))</f>
        <v>0</v>
      </c>
      <c r="AK24" s="701" t="str">
        <f t="shared" si="17"/>
        <v/>
      </c>
      <c r="AL24" s="647" t="str">
        <f>IF(R24="","",SMALL(AK$6:AK$25,ROWS(AN$6:AN24)))</f>
        <v/>
      </c>
      <c r="AM24" s="762"/>
      <c r="AN24" s="779" t="str">
        <f t="shared" si="3"/>
        <v/>
      </c>
      <c r="AO24" s="357" t="str">
        <f t="shared" si="4"/>
        <v/>
      </c>
      <c r="AP24" s="705" t="str">
        <f t="shared" si="18"/>
        <v/>
      </c>
      <c r="AQ24" s="706" t="str">
        <f>IF(AL24="","",IF(AND(AN23=AN24,AO23=AO24,AP23=AP24),AQ23,$AQ$6+18))</f>
        <v/>
      </c>
      <c r="AR24" s="674" t="str">
        <f t="shared" si="5"/>
        <v/>
      </c>
      <c r="AU24" s="472"/>
      <c r="AV24" s="5"/>
      <c r="AY24" s="126"/>
    </row>
    <row r="25" spans="1:51" ht="21" customHeight="1" thickBot="1">
      <c r="A25" s="177">
        <v>20</v>
      </c>
      <c r="B25" s="753"/>
      <c r="C25" s="209"/>
      <c r="D25" s="190"/>
      <c r="F25" s="802">
        <v>20</v>
      </c>
      <c r="G25" s="829"/>
      <c r="H25" s="183" t="str">
        <f t="shared" si="0"/>
        <v/>
      </c>
      <c r="I25" s="216"/>
      <c r="J25" s="829"/>
      <c r="K25" s="186" t="str">
        <f>+H25</f>
        <v/>
      </c>
      <c r="L25" s="220"/>
      <c r="M25" s="829"/>
      <c r="N25" s="102" t="str">
        <f>+H25</f>
        <v/>
      </c>
      <c r="O25" s="217"/>
      <c r="P25" s="166"/>
      <c r="Q25" s="218">
        <v>20</v>
      </c>
      <c r="R25" s="482" t="str">
        <f t="shared" si="35"/>
        <v/>
      </c>
      <c r="S25" s="229">
        <f t="shared" si="36"/>
        <v>0</v>
      </c>
      <c r="T25" s="230">
        <f t="shared" ref="T25" si="50">+I24</f>
        <v>0</v>
      </c>
      <c r="U25" s="230">
        <f t="shared" ref="U25" si="51">SUM(S25-T25)</f>
        <v>0</v>
      </c>
      <c r="V25" s="195">
        <f t="shared" si="39"/>
        <v>0</v>
      </c>
      <c r="W25" s="696">
        <f>+L25</f>
        <v>0</v>
      </c>
      <c r="X25" s="116">
        <f>+L24</f>
        <v>0</v>
      </c>
      <c r="Y25" s="116">
        <f t="shared" si="40"/>
        <v>0</v>
      </c>
      <c r="Z25" s="233">
        <f t="shared" si="41"/>
        <v>0</v>
      </c>
      <c r="AA25" s="115">
        <f>+O25</f>
        <v>0</v>
      </c>
      <c r="AB25" s="116">
        <f>+O24</f>
        <v>0</v>
      </c>
      <c r="AC25" s="116">
        <f t="shared" si="42"/>
        <v>0</v>
      </c>
      <c r="AD25" s="233">
        <f t="shared" si="43"/>
        <v>0</v>
      </c>
      <c r="AE25" s="229">
        <f t="shared" si="44"/>
        <v>0</v>
      </c>
      <c r="AF25" s="677">
        <f t="shared" si="45"/>
        <v>0</v>
      </c>
      <c r="AG25" s="671">
        <f t="shared" si="46"/>
        <v>0</v>
      </c>
      <c r="AH25" s="682">
        <f t="shared" si="47"/>
        <v>0</v>
      </c>
      <c r="AI25" s="700">
        <f t="shared" si="48"/>
        <v>0</v>
      </c>
      <c r="AJ25" s="700">
        <f t="shared" si="49"/>
        <v>0</v>
      </c>
      <c r="AK25" s="701" t="str">
        <f t="shared" si="17"/>
        <v/>
      </c>
      <c r="AL25" s="647" t="str">
        <f>IF(R25="","",SMALL(AK$6:AK$25,ROWS(AN$6:AN25)))</f>
        <v/>
      </c>
      <c r="AM25" s="764"/>
      <c r="AN25" s="780" t="str">
        <f t="shared" si="3"/>
        <v/>
      </c>
      <c r="AO25" s="707" t="str">
        <f t="shared" si="4"/>
        <v/>
      </c>
      <c r="AP25" s="708" t="str">
        <f t="shared" si="18"/>
        <v/>
      </c>
      <c r="AQ25" s="711" t="str">
        <f>IF(AL25="","",IF(AND(AN24=AN25,AO24=AO25,AP24=AP25),AQ24,$AQ$6+19))</f>
        <v/>
      </c>
      <c r="AR25" s="712" t="str">
        <f t="shared" si="5"/>
        <v/>
      </c>
      <c r="AU25" s="472"/>
      <c r="AV25" s="5"/>
      <c r="AY25" s="126"/>
    </row>
    <row r="26" spans="1:51" ht="21" customHeight="1" thickBot="1">
      <c r="A26" s="472"/>
      <c r="B26" s="125"/>
      <c r="C26" s="472"/>
      <c r="D26" s="126"/>
      <c r="H26" s="126"/>
      <c r="I26" s="121">
        <f>SUM(I6:I25)</f>
        <v>0</v>
      </c>
      <c r="J26" s="191"/>
      <c r="K26" s="192"/>
      <c r="L26" s="121">
        <f>SUM(L6:L25)</f>
        <v>0</v>
      </c>
      <c r="M26" s="191"/>
      <c r="N26" s="192"/>
      <c r="O26" s="121">
        <f>SUM(O6:O25)</f>
        <v>0</v>
      </c>
      <c r="P26" s="166"/>
      <c r="R26" s="700" t="s">
        <v>12</v>
      </c>
      <c r="S26" s="718">
        <f t="shared" ref="S26:AH26" si="52">SUM(S6:S25)</f>
        <v>0</v>
      </c>
      <c r="T26" s="718">
        <f t="shared" si="52"/>
        <v>0</v>
      </c>
      <c r="U26" s="698">
        <f t="shared" si="52"/>
        <v>0</v>
      </c>
      <c r="V26" s="697">
        <f t="shared" si="52"/>
        <v>0</v>
      </c>
      <c r="W26" s="718">
        <f t="shared" si="52"/>
        <v>0</v>
      </c>
      <c r="X26" s="718">
        <f t="shared" si="52"/>
        <v>0</v>
      </c>
      <c r="Y26" s="698">
        <f t="shared" si="52"/>
        <v>0</v>
      </c>
      <c r="Z26" s="697">
        <f t="shared" si="52"/>
        <v>0</v>
      </c>
      <c r="AA26" s="718">
        <f t="shared" si="52"/>
        <v>0</v>
      </c>
      <c r="AB26" s="718">
        <f t="shared" si="52"/>
        <v>0</v>
      </c>
      <c r="AC26" s="698">
        <f t="shared" si="52"/>
        <v>0</v>
      </c>
      <c r="AD26" s="697">
        <f t="shared" si="52"/>
        <v>0</v>
      </c>
      <c r="AE26" s="699">
        <f t="shared" si="52"/>
        <v>0</v>
      </c>
      <c r="AF26" s="699">
        <f t="shared" si="52"/>
        <v>0</v>
      </c>
      <c r="AG26" s="698">
        <f t="shared" si="52"/>
        <v>0</v>
      </c>
      <c r="AH26" s="697">
        <f t="shared" si="52"/>
        <v>0</v>
      </c>
      <c r="AI26" s="719"/>
      <c r="AJ26" s="719"/>
      <c r="AK26" s="719"/>
      <c r="AL26" s="719"/>
      <c r="AM26" s="719"/>
      <c r="AN26" s="719"/>
      <c r="AO26" s="700">
        <f>SUM(AO6:AO25)</f>
        <v>0</v>
      </c>
      <c r="AP26" s="719"/>
      <c r="AQ26" s="720"/>
      <c r="AR26" s="719"/>
    </row>
    <row r="27" spans="1:51" ht="21" customHeight="1" thickBot="1">
      <c r="A27" s="472"/>
      <c r="B27" s="125"/>
      <c r="C27" s="472"/>
      <c r="D27" s="126"/>
      <c r="H27" s="126"/>
      <c r="J27" s="167"/>
      <c r="L27" s="126"/>
      <c r="M27" s="127"/>
      <c r="O27" s="126"/>
      <c r="P27" s="166"/>
      <c r="R27" s="95"/>
      <c r="S27" s="95"/>
      <c r="T27" s="94"/>
      <c r="U27" s="94">
        <v>0</v>
      </c>
      <c r="V27" s="94">
        <v>40</v>
      </c>
      <c r="W27" s="94"/>
      <c r="X27" s="94"/>
      <c r="Y27" s="94">
        <v>0</v>
      </c>
      <c r="Z27" s="94">
        <v>40</v>
      </c>
      <c r="AA27" s="94"/>
      <c r="AB27" s="94"/>
      <c r="AC27" s="94">
        <v>0</v>
      </c>
      <c r="AD27" s="94">
        <v>40</v>
      </c>
      <c r="AE27" s="94"/>
      <c r="AF27" s="94"/>
      <c r="AG27" s="94" t="str">
        <f>IF(AG26=0,"OK","ERREUR")</f>
        <v>OK</v>
      </c>
      <c r="AH27" s="94">
        <f>SUM(V27+Z27+AD27)</f>
        <v>120</v>
      </c>
      <c r="AI27" s="95"/>
      <c r="AJ27" s="95"/>
      <c r="AK27" s="95"/>
      <c r="AL27" s="95"/>
      <c r="AM27" s="95"/>
      <c r="AN27" s="95"/>
      <c r="AO27" s="94" t="str">
        <f>IF(AO26=0,"OK","ERREUR")</f>
        <v>OK</v>
      </c>
      <c r="AP27" s="95"/>
      <c r="AQ27" s="194"/>
      <c r="AR27" s="95"/>
    </row>
    <row r="28" spans="1:51" ht="24.95" customHeight="1" thickBot="1">
      <c r="B28" s="478" t="s">
        <v>277</v>
      </c>
      <c r="H28" s="126"/>
      <c r="I28" s="169"/>
      <c r="J28" s="169"/>
      <c r="K28" s="169"/>
      <c r="L28" s="170"/>
      <c r="M28" s="171"/>
      <c r="N28" s="169"/>
      <c r="O28" s="5"/>
    </row>
    <row r="29" spans="1:51" ht="24.95" customHeight="1" thickBot="1">
      <c r="B29" s="480" t="s">
        <v>294</v>
      </c>
      <c r="H29" s="181" t="s">
        <v>154</v>
      </c>
      <c r="I29" s="169"/>
      <c r="J29" s="169"/>
      <c r="K29" s="827" t="s">
        <v>133</v>
      </c>
      <c r="L29" s="827"/>
      <c r="M29" s="171"/>
      <c r="N29" s="169"/>
      <c r="O29" s="5"/>
    </row>
  </sheetData>
  <sheetProtection formatCells="0" formatColumns="0" formatRows="0" insertColumns="0" insertRows="0" insertHyperlinks="0" deleteColumns="0" deleteRows="0" sort="0"/>
  <mergeCells count="36">
    <mergeCell ref="AT8:AT9"/>
    <mergeCell ref="AT14:AT15"/>
    <mergeCell ref="AX11:AX12"/>
    <mergeCell ref="AQ4:AR4"/>
    <mergeCell ref="K29:L29"/>
    <mergeCell ref="M14:M15"/>
    <mergeCell ref="M12:M13"/>
    <mergeCell ref="J24:J25"/>
    <mergeCell ref="M24:M25"/>
    <mergeCell ref="G18:G19"/>
    <mergeCell ref="J18:J19"/>
    <mergeCell ref="M18:M19"/>
    <mergeCell ref="G20:G21"/>
    <mergeCell ref="J20:J21"/>
    <mergeCell ref="M20:M21"/>
    <mergeCell ref="G24:G25"/>
    <mergeCell ref="G8:G9"/>
    <mergeCell ref="J8:J9"/>
    <mergeCell ref="M8:M9"/>
    <mergeCell ref="G22:G23"/>
    <mergeCell ref="J22:J23"/>
    <mergeCell ref="M22:M23"/>
    <mergeCell ref="G16:G17"/>
    <mergeCell ref="J16:J17"/>
    <mergeCell ref="M16:M17"/>
    <mergeCell ref="J14:J15"/>
    <mergeCell ref="G10:G11"/>
    <mergeCell ref="J10:J11"/>
    <mergeCell ref="M10:M11"/>
    <mergeCell ref="G12:G13"/>
    <mergeCell ref="J12:J13"/>
    <mergeCell ref="Q2:S2"/>
    <mergeCell ref="H3:I3"/>
    <mergeCell ref="G6:G7"/>
    <mergeCell ref="J6:J7"/>
    <mergeCell ref="M6:M7"/>
  </mergeCells>
  <conditionalFormatting sqref="AQ6:AQ25">
    <cfRule type="duplicateValues" dxfId="26" priority="10"/>
  </conditionalFormatting>
  <conditionalFormatting sqref="AG27 AO27">
    <cfRule type="containsText" dxfId="25" priority="8" operator="containsText" text="ERREUR">
      <formula>NOT(ISERROR(SEARCH("ERREUR",AG27)))</formula>
    </cfRule>
    <cfRule type="containsText" dxfId="24" priority="9" operator="containsText" text="OK">
      <formula>NOT(ISERROR(SEARCH("OK",AG27)))</formula>
    </cfRule>
  </conditionalFormatting>
  <conditionalFormatting sqref="AQ7:AQ25">
    <cfRule type="duplicateValues" dxfId="23" priority="5"/>
  </conditionalFormatting>
  <conditionalFormatting sqref="AQ7">
    <cfRule type="duplicateValues" dxfId="22" priority="3"/>
  </conditionalFormatting>
  <hyperlinks>
    <hyperlink ref="A2" location="'Tirage Renc.'!A1" display="'Tirage Renc.'!A1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G14"/>
  <sheetViews>
    <sheetView view="pageBreakPreview" zoomScale="70" zoomScaleNormal="60" zoomScaleSheetLayoutView="70" workbookViewId="0">
      <selection activeCell="F13" sqref="F13"/>
    </sheetView>
  </sheetViews>
  <sheetFormatPr baseColWidth="10" defaultRowHeight="35.25"/>
  <cols>
    <col min="1" max="1" width="21.140625" style="288" customWidth="1"/>
    <col min="2" max="2" width="14.7109375" style="288" customWidth="1"/>
    <col min="3" max="3" width="25" style="288" customWidth="1"/>
    <col min="4" max="4" width="14.28515625" style="288" customWidth="1"/>
    <col min="5" max="5" width="25" style="288" customWidth="1"/>
    <col min="6" max="6" width="14.7109375" style="288" customWidth="1"/>
    <col min="7" max="7" width="24.42578125" style="288" customWidth="1"/>
    <col min="8" max="16384" width="11.42578125" style="288"/>
  </cols>
  <sheetData>
    <row r="1" spans="1:7" ht="46.5" customHeight="1">
      <c r="D1" s="402" t="s">
        <v>237</v>
      </c>
    </row>
    <row r="2" spans="1:7" ht="18.75" customHeight="1" thickBot="1"/>
    <row r="3" spans="1:7" ht="36" thickBot="1">
      <c r="A3" s="373" t="s">
        <v>96</v>
      </c>
      <c r="B3" s="374" t="s">
        <v>95</v>
      </c>
      <c r="C3" s="375" t="s">
        <v>97</v>
      </c>
      <c r="D3" s="374" t="s">
        <v>95</v>
      </c>
      <c r="E3" s="376" t="s">
        <v>98</v>
      </c>
      <c r="F3" s="374" t="s">
        <v>95</v>
      </c>
      <c r="G3" s="377" t="s">
        <v>99</v>
      </c>
    </row>
    <row r="4" spans="1:7">
      <c r="A4" s="309"/>
      <c r="B4" s="378">
        <v>1</v>
      </c>
      <c r="C4" s="379" t="s">
        <v>15</v>
      </c>
      <c r="D4" s="380">
        <v>11</v>
      </c>
      <c r="E4" s="379" t="s">
        <v>22</v>
      </c>
      <c r="F4" s="381">
        <v>8</v>
      </c>
      <c r="G4" s="379" t="s">
        <v>19</v>
      </c>
    </row>
    <row r="5" spans="1:7">
      <c r="A5" s="310"/>
      <c r="B5" s="382">
        <v>2</v>
      </c>
      <c r="C5" s="383" t="s">
        <v>16</v>
      </c>
      <c r="D5" s="384">
        <v>10</v>
      </c>
      <c r="E5" s="383" t="s">
        <v>35</v>
      </c>
      <c r="F5" s="385">
        <v>9</v>
      </c>
      <c r="G5" s="383" t="s">
        <v>36</v>
      </c>
    </row>
    <row r="6" spans="1:7">
      <c r="A6" s="585" t="s">
        <v>110</v>
      </c>
      <c r="B6" s="382">
        <v>3</v>
      </c>
      <c r="C6" s="386" t="s">
        <v>17</v>
      </c>
      <c r="D6" s="384">
        <v>9</v>
      </c>
      <c r="E6" s="387" t="s">
        <v>23</v>
      </c>
      <c r="F6" s="388">
        <v>10</v>
      </c>
      <c r="G6" s="386" t="s">
        <v>20</v>
      </c>
    </row>
    <row r="7" spans="1:7">
      <c r="A7" s="586"/>
      <c r="B7" s="382">
        <v>4</v>
      </c>
      <c r="C7" s="386" t="s">
        <v>18</v>
      </c>
      <c r="D7" s="384">
        <v>8</v>
      </c>
      <c r="E7" s="386" t="s">
        <v>33</v>
      </c>
      <c r="F7" s="388">
        <v>11</v>
      </c>
      <c r="G7" s="386" t="s">
        <v>21</v>
      </c>
    </row>
    <row r="8" spans="1:7">
      <c r="A8" s="587" t="s">
        <v>111</v>
      </c>
      <c r="B8" s="382">
        <v>5</v>
      </c>
      <c r="C8" s="389" t="s">
        <v>24</v>
      </c>
      <c r="D8" s="384">
        <v>6</v>
      </c>
      <c r="E8" s="390" t="s">
        <v>63</v>
      </c>
      <c r="F8" s="388">
        <v>1</v>
      </c>
      <c r="G8" s="389" t="s">
        <v>37</v>
      </c>
    </row>
    <row r="9" spans="1:7">
      <c r="A9" s="440"/>
      <c r="B9" s="382">
        <v>6</v>
      </c>
      <c r="C9" s="391" t="s">
        <v>25</v>
      </c>
      <c r="D9" s="392">
        <v>7</v>
      </c>
      <c r="E9" s="389" t="s">
        <v>41</v>
      </c>
      <c r="F9" s="388">
        <v>2</v>
      </c>
      <c r="G9" s="389" t="s">
        <v>38</v>
      </c>
    </row>
    <row r="10" spans="1:7">
      <c r="A10" s="311"/>
      <c r="B10" s="382">
        <v>7</v>
      </c>
      <c r="C10" s="389" t="s">
        <v>29</v>
      </c>
      <c r="D10" s="392">
        <v>5</v>
      </c>
      <c r="E10" s="389" t="s">
        <v>26</v>
      </c>
      <c r="F10" s="388">
        <v>3</v>
      </c>
      <c r="G10" s="389" t="s">
        <v>32</v>
      </c>
    </row>
    <row r="11" spans="1:7">
      <c r="A11" s="311"/>
      <c r="B11" s="382">
        <v>8</v>
      </c>
      <c r="C11" s="389" t="s">
        <v>30</v>
      </c>
      <c r="D11" s="392">
        <v>4</v>
      </c>
      <c r="E11" s="389" t="s">
        <v>48</v>
      </c>
      <c r="F11" s="388">
        <v>6</v>
      </c>
      <c r="G11" s="389" t="s">
        <v>42</v>
      </c>
    </row>
    <row r="12" spans="1:7">
      <c r="A12" s="311"/>
      <c r="B12" s="382">
        <v>9</v>
      </c>
      <c r="C12" s="389" t="s">
        <v>50</v>
      </c>
      <c r="D12" s="388">
        <v>3</v>
      </c>
      <c r="E12" s="389" t="s">
        <v>62</v>
      </c>
      <c r="F12" s="388">
        <v>7</v>
      </c>
      <c r="G12" s="389" t="s">
        <v>64</v>
      </c>
    </row>
    <row r="13" spans="1:7">
      <c r="A13" s="311"/>
      <c r="B13" s="382">
        <v>10</v>
      </c>
      <c r="C13" s="393" t="s">
        <v>51</v>
      </c>
      <c r="D13" s="388">
        <v>2</v>
      </c>
      <c r="E13" s="393" t="s">
        <v>61</v>
      </c>
      <c r="F13" s="394">
        <v>5</v>
      </c>
      <c r="G13" s="393" t="s">
        <v>58</v>
      </c>
    </row>
    <row r="14" spans="1:7" ht="36" thickBot="1">
      <c r="A14" s="397"/>
      <c r="B14" s="398">
        <v>11</v>
      </c>
      <c r="C14" s="399" t="s">
        <v>57</v>
      </c>
      <c r="D14" s="400">
        <v>1</v>
      </c>
      <c r="E14" s="399" t="s">
        <v>59</v>
      </c>
      <c r="F14" s="401">
        <v>4</v>
      </c>
      <c r="G14" s="399" t="s">
        <v>60</v>
      </c>
    </row>
  </sheetData>
  <pageMargins left="0.21" right="0.18" top="0.15" bottom="0.34" header="0.08" footer="0.23"/>
  <pageSetup paperSize="9" orientation="landscape" horizont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43CEFF"/>
  </sheetPr>
  <dimension ref="A1:AZ38"/>
  <sheetViews>
    <sheetView zoomScale="60" zoomScaleNormal="60" workbookViewId="0">
      <selection activeCell="E41" sqref="E41"/>
    </sheetView>
  </sheetViews>
  <sheetFormatPr baseColWidth="10" defaultRowHeight="15"/>
  <cols>
    <col min="1" max="1" width="10.85546875" style="90" customWidth="1"/>
    <col min="2" max="3" width="24.42578125" style="90" customWidth="1"/>
    <col min="4" max="4" width="13.7109375" style="90" customWidth="1"/>
    <col min="5" max="5" width="6.28515625" style="90" customWidth="1"/>
    <col min="6" max="6" width="7.28515625" style="90" customWidth="1"/>
    <col min="7" max="7" width="6.28515625" style="90" customWidth="1"/>
    <col min="8" max="8" width="24.85546875" style="90" customWidth="1"/>
    <col min="9" max="9" width="9.5703125" style="90" customWidth="1"/>
    <col min="10" max="10" width="8.28515625" style="90" customWidth="1"/>
    <col min="11" max="11" width="20.28515625" style="90" customWidth="1"/>
    <col min="12" max="12" width="9" style="90" customWidth="1"/>
    <col min="13" max="13" width="9.28515625" style="90" customWidth="1"/>
    <col min="14" max="14" width="19.7109375" style="90" customWidth="1"/>
    <col min="15" max="15" width="8.5703125" style="90" customWidth="1"/>
    <col min="16" max="16" width="5" style="90" customWidth="1"/>
    <col min="17" max="17" width="7.42578125" style="90" customWidth="1"/>
    <col min="18" max="18" width="25.7109375" style="90" customWidth="1"/>
    <col min="19" max="19" width="7.85546875" style="90" customWidth="1"/>
    <col min="20" max="20" width="6.7109375" style="90" customWidth="1"/>
    <col min="21" max="21" width="8.28515625" style="90" customWidth="1"/>
    <col min="22" max="22" width="7.42578125" style="90" customWidth="1"/>
    <col min="23" max="23" width="7.140625" style="90" customWidth="1"/>
    <col min="24" max="24" width="6.42578125" style="90" customWidth="1"/>
    <col min="25" max="25" width="7.85546875" style="90" customWidth="1"/>
    <col min="26" max="26" width="7.42578125" style="90" customWidth="1"/>
    <col min="27" max="27" width="6.85546875" style="90" customWidth="1"/>
    <col min="28" max="29" width="7.5703125" style="90" customWidth="1"/>
    <col min="30" max="30" width="7.42578125" style="90" customWidth="1"/>
    <col min="31" max="31" width="8.140625" style="90" customWidth="1"/>
    <col min="32" max="32" width="9" style="90" customWidth="1"/>
    <col min="33" max="34" width="11.42578125" style="90"/>
    <col min="35" max="35" width="6.7109375" style="90" hidden="1" customWidth="1"/>
    <col min="36" max="36" width="7.42578125" style="90" hidden="1" customWidth="1"/>
    <col min="37" max="37" width="19.28515625" style="90" hidden="1" customWidth="1"/>
    <col min="38" max="38" width="15.7109375" style="90" hidden="1" customWidth="1"/>
    <col min="39" max="39" width="8.140625" style="90" customWidth="1"/>
    <col min="40" max="40" width="9" style="90" customWidth="1"/>
    <col min="41" max="41" width="7.85546875" style="90" customWidth="1"/>
    <col min="42" max="42" width="8.140625" style="90" customWidth="1"/>
    <col min="43" max="43" width="10.7109375" style="90" customWidth="1"/>
    <col min="44" max="44" width="30.42578125" style="90" customWidth="1"/>
    <col min="45" max="45" width="8.28515625" style="90" customWidth="1"/>
    <col min="46" max="46" width="6" style="223" customWidth="1"/>
    <col min="47" max="47" width="22.42578125" style="90" customWidth="1"/>
    <col min="48" max="48" width="7.5703125" style="90" customWidth="1"/>
    <col min="49" max="49" width="7.140625" style="90" customWidth="1"/>
    <col min="50" max="50" width="6.42578125" style="90" customWidth="1"/>
    <col min="51" max="51" width="23.140625" style="90" customWidth="1"/>
    <col min="52" max="52" width="8.140625" style="90" customWidth="1"/>
    <col min="53" max="16384" width="11.42578125" style="90"/>
  </cols>
  <sheetData>
    <row r="1" spans="1:52" ht="37.5" customHeight="1">
      <c r="A1" s="469"/>
      <c r="B1" s="125"/>
      <c r="C1" s="469"/>
      <c r="D1" s="126"/>
      <c r="E1" s="469"/>
      <c r="F1" s="799"/>
      <c r="G1" s="469"/>
      <c r="H1" s="126"/>
      <c r="I1" s="126"/>
      <c r="J1" s="127"/>
      <c r="K1" s="469"/>
      <c r="L1" s="126"/>
      <c r="M1" s="127"/>
      <c r="N1" s="469"/>
      <c r="O1" s="128" t="s">
        <v>0</v>
      </c>
      <c r="P1" s="129"/>
      <c r="Q1" s="130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O1" s="469"/>
      <c r="AP1" s="469"/>
      <c r="AQ1" s="131"/>
      <c r="AR1" s="469"/>
      <c r="AT1" s="126"/>
      <c r="AU1" s="469"/>
      <c r="AV1" s="5"/>
      <c r="AW1" s="469"/>
      <c r="AX1" s="469"/>
      <c r="AY1" s="126"/>
      <c r="AZ1" s="469"/>
    </row>
    <row r="2" spans="1:52" ht="21" thickBot="1">
      <c r="A2" s="254" t="s">
        <v>167</v>
      </c>
      <c r="B2" s="255"/>
      <c r="C2" s="469"/>
      <c r="D2" s="126"/>
      <c r="E2" s="469"/>
      <c r="F2" s="799"/>
      <c r="G2" s="469"/>
      <c r="H2" s="132"/>
      <c r="I2" s="133"/>
      <c r="J2" s="127"/>
      <c r="K2" s="133"/>
      <c r="L2" s="133"/>
      <c r="M2" s="127"/>
      <c r="N2" s="133"/>
      <c r="O2" s="133"/>
      <c r="P2" s="134"/>
      <c r="Q2" s="817" t="s">
        <v>157</v>
      </c>
      <c r="R2" s="817"/>
      <c r="S2" s="817"/>
      <c r="T2" s="133"/>
      <c r="U2" s="135" t="s">
        <v>131</v>
      </c>
      <c r="V2" s="135"/>
      <c r="W2" s="135"/>
      <c r="X2" s="135"/>
      <c r="Y2" s="135"/>
      <c r="Z2" s="135"/>
      <c r="AA2" s="133"/>
      <c r="AB2" s="133"/>
      <c r="AC2" s="133"/>
      <c r="AD2" s="133"/>
      <c r="AE2" s="133"/>
      <c r="AF2" s="133"/>
      <c r="AG2" s="133"/>
      <c r="AH2" s="133"/>
      <c r="AO2" s="133"/>
      <c r="AP2" s="133"/>
    </row>
    <row r="3" spans="1:52" ht="21" thickBot="1">
      <c r="B3" s="172" t="s">
        <v>142</v>
      </c>
      <c r="C3" s="173"/>
      <c r="D3" s="126"/>
      <c r="E3" s="136"/>
      <c r="F3" s="136"/>
      <c r="G3" s="136"/>
      <c r="H3" s="820"/>
      <c r="I3" s="820"/>
      <c r="J3" s="127"/>
      <c r="K3" s="137" t="s">
        <v>203</v>
      </c>
      <c r="L3" s="138" t="s">
        <v>204</v>
      </c>
      <c r="M3" s="139"/>
      <c r="N3" s="136"/>
      <c r="O3" s="133"/>
      <c r="P3" s="140"/>
      <c r="Q3" s="130"/>
      <c r="R3" s="469"/>
      <c r="S3" s="469"/>
      <c r="T3" s="469"/>
      <c r="U3" s="469"/>
      <c r="V3" s="469"/>
      <c r="W3" s="469"/>
      <c r="X3" s="469"/>
      <c r="Y3" s="469"/>
      <c r="Z3" s="469"/>
      <c r="AA3" s="469"/>
      <c r="AB3" s="469"/>
      <c r="AC3" s="469"/>
      <c r="AD3" s="469"/>
      <c r="AE3" s="469"/>
      <c r="AF3" s="469"/>
      <c r="AG3" s="469"/>
      <c r="AH3" s="469"/>
      <c r="AO3" s="469"/>
      <c r="AP3" s="469"/>
      <c r="AQ3" s="131"/>
    </row>
    <row r="4" spans="1:52" ht="24" thickBot="1">
      <c r="A4" s="174"/>
      <c r="B4" s="180"/>
      <c r="C4" s="175"/>
      <c r="D4" s="133"/>
      <c r="E4" s="136"/>
      <c r="F4" s="136"/>
      <c r="G4" s="136"/>
      <c r="H4" s="126"/>
      <c r="I4" s="126"/>
      <c r="J4" s="127"/>
      <c r="K4" s="469"/>
      <c r="L4" s="126"/>
      <c r="M4" s="127"/>
      <c r="N4" s="469"/>
      <c r="O4" s="128"/>
      <c r="P4" s="129"/>
      <c r="Q4" s="141"/>
      <c r="R4" s="142"/>
      <c r="S4" s="143" t="s">
        <v>10</v>
      </c>
      <c r="T4" s="143"/>
      <c r="U4" s="144"/>
      <c r="V4" s="145"/>
      <c r="W4" s="146" t="s">
        <v>9</v>
      </c>
      <c r="X4" s="144"/>
      <c r="Y4" s="144"/>
      <c r="Z4" s="144"/>
      <c r="AA4" s="147" t="s">
        <v>11</v>
      </c>
      <c r="AB4" s="148"/>
      <c r="AC4" s="148"/>
      <c r="AD4" s="149"/>
      <c r="AE4" s="150" t="s">
        <v>8</v>
      </c>
      <c r="AF4" s="150"/>
      <c r="AG4" s="150"/>
      <c r="AH4" s="145"/>
      <c r="AP4" s="136"/>
      <c r="AQ4" s="818" t="s">
        <v>147</v>
      </c>
      <c r="AR4" s="819"/>
      <c r="AT4" s="136"/>
      <c r="AU4" s="152" t="s">
        <v>13</v>
      </c>
      <c r="AV4" s="5"/>
      <c r="AW4" s="136"/>
      <c r="AX4" s="136"/>
      <c r="AY4" s="153" t="s">
        <v>14</v>
      </c>
      <c r="AZ4" s="136"/>
    </row>
    <row r="5" spans="1:52" ht="24" thickBot="1">
      <c r="A5" s="174"/>
      <c r="B5" s="134" t="s">
        <v>2</v>
      </c>
      <c r="C5" s="133" t="s">
        <v>141</v>
      </c>
      <c r="D5" s="805" t="s">
        <v>153</v>
      </c>
      <c r="E5" s="469"/>
      <c r="F5" s="799"/>
      <c r="G5" s="93" t="s">
        <v>123</v>
      </c>
      <c r="H5" s="154" t="s">
        <v>122</v>
      </c>
      <c r="I5" s="155" t="s">
        <v>126</v>
      </c>
      <c r="J5" s="468" t="s">
        <v>123</v>
      </c>
      <c r="K5" s="154" t="s">
        <v>124</v>
      </c>
      <c r="L5" s="155" t="s">
        <v>126</v>
      </c>
      <c r="M5" s="468" t="s">
        <v>123</v>
      </c>
      <c r="N5" s="154" t="s">
        <v>125</v>
      </c>
      <c r="O5" s="155" t="s">
        <v>126</v>
      </c>
      <c r="P5" s="156"/>
      <c r="Q5" s="28"/>
      <c r="R5" s="157" t="s">
        <v>2</v>
      </c>
      <c r="S5" s="144" t="s">
        <v>6</v>
      </c>
      <c r="T5" s="158" t="s">
        <v>7</v>
      </c>
      <c r="U5" s="158" t="s">
        <v>4</v>
      </c>
      <c r="V5" s="159" t="s">
        <v>5</v>
      </c>
      <c r="W5" s="160" t="s">
        <v>6</v>
      </c>
      <c r="X5" s="158" t="s">
        <v>7</v>
      </c>
      <c r="Y5" s="158" t="s">
        <v>4</v>
      </c>
      <c r="Z5" s="159" t="s">
        <v>5</v>
      </c>
      <c r="AA5" s="144" t="s">
        <v>6</v>
      </c>
      <c r="AB5" s="158" t="s">
        <v>7</v>
      </c>
      <c r="AC5" s="158" t="s">
        <v>4</v>
      </c>
      <c r="AD5" s="158" t="s">
        <v>5</v>
      </c>
      <c r="AE5" s="234" t="s">
        <v>6</v>
      </c>
      <c r="AF5" s="235" t="s">
        <v>7</v>
      </c>
      <c r="AG5" s="242" t="s">
        <v>4</v>
      </c>
      <c r="AH5" s="243" t="s">
        <v>3</v>
      </c>
      <c r="AI5" s="126" t="s">
        <v>163</v>
      </c>
      <c r="AJ5" s="126" t="s">
        <v>164</v>
      </c>
      <c r="AK5" s="136" t="s">
        <v>161</v>
      </c>
      <c r="AL5" s="782" t="s">
        <v>162</v>
      </c>
      <c r="AM5" s="784"/>
      <c r="AN5" s="783" t="s">
        <v>3</v>
      </c>
      <c r="AO5" s="664" t="s">
        <v>4</v>
      </c>
      <c r="AP5" s="665" t="s">
        <v>126</v>
      </c>
      <c r="AQ5" s="806" t="s">
        <v>1</v>
      </c>
      <c r="AR5" s="807" t="s">
        <v>2</v>
      </c>
      <c r="AT5" s="659"/>
      <c r="AU5" s="165" t="s">
        <v>152</v>
      </c>
      <c r="AV5" s="5"/>
      <c r="AW5" s="469"/>
      <c r="AX5" s="469"/>
      <c r="AY5" s="126"/>
      <c r="AZ5" s="469"/>
    </row>
    <row r="6" spans="1:52" ht="20.25">
      <c r="A6" s="176">
        <v>1</v>
      </c>
      <c r="B6" s="639"/>
      <c r="C6" s="206"/>
      <c r="D6" s="188"/>
      <c r="E6" s="469"/>
      <c r="F6" s="803">
        <v>1</v>
      </c>
      <c r="G6" s="828">
        <v>1</v>
      </c>
      <c r="H6" s="182" t="str">
        <f t="shared" ref="H6:H27" si="0">IF(ISNA(MATCH(F6,$D$6:$D$37,0)),"",INDEX($B$6:$B$37,MATCH(F6,$D$6:$D$37,0)))</f>
        <v/>
      </c>
      <c r="I6" s="212"/>
      <c r="J6" s="830">
        <v>11</v>
      </c>
      <c r="K6" s="185" t="str">
        <f>+H6</f>
        <v/>
      </c>
      <c r="L6" s="212"/>
      <c r="M6" s="830">
        <v>8</v>
      </c>
      <c r="N6" s="96" t="str">
        <f>+H6</f>
        <v/>
      </c>
      <c r="O6" s="352"/>
      <c r="P6" s="214"/>
      <c r="Q6" s="215">
        <v>1</v>
      </c>
      <c r="R6" s="683" t="str">
        <f>+H6</f>
        <v/>
      </c>
      <c r="S6" s="97">
        <f>+I6</f>
        <v>0</v>
      </c>
      <c r="T6" s="98">
        <f>+I7</f>
        <v>0</v>
      </c>
      <c r="U6" s="98">
        <f>SUM(S6-T6)</f>
        <v>0</v>
      </c>
      <c r="V6" s="99">
        <f>IF(S6+T6=0,0,IF(S6=T6,2,IF(S6&lt;T6,1,3)))</f>
        <v>0</v>
      </c>
      <c r="W6" s="685">
        <f>+L6</f>
        <v>0</v>
      </c>
      <c r="X6" s="686">
        <f>+L7</f>
        <v>0</v>
      </c>
      <c r="Y6" s="686">
        <f t="shared" ref="Y6:Y27" si="1">SUM(W6-X6)</f>
        <v>0</v>
      </c>
      <c r="Z6" s="231">
        <f>IF(W6+X6=0,0,IF(W6=X6,2,IF(W6&lt;X6,1,3)))</f>
        <v>0</v>
      </c>
      <c r="AA6" s="687">
        <f>+O6</f>
        <v>0</v>
      </c>
      <c r="AB6" s="686">
        <f>+O7</f>
        <v>0</v>
      </c>
      <c r="AC6" s="686">
        <f t="shared" ref="AC6:AC27" si="2">SUM(AA6-AB6)</f>
        <v>0</v>
      </c>
      <c r="AD6" s="231">
        <f>IF(AA6+AB6=0,0,IF(AA6=AB6,2,IF(AA6&lt;AB6,1,3)))</f>
        <v>0</v>
      </c>
      <c r="AE6" s="97">
        <f>SUM(S6+W6+AA6)</f>
        <v>0</v>
      </c>
      <c r="AF6" s="675">
        <f>SUM(T6+X6+AB6)</f>
        <v>0</v>
      </c>
      <c r="AG6" s="669">
        <f>SUM(AE6-AF6)</f>
        <v>0</v>
      </c>
      <c r="AH6" s="678">
        <f>SUM(V6+Z6+AD6)</f>
        <v>0</v>
      </c>
      <c r="AI6" s="700">
        <f>IF(AG6="","",IF(AG6&gt;0,AG6,0))</f>
        <v>0</v>
      </c>
      <c r="AJ6" s="700">
        <f>IF(AG6="","",IF(AG6&lt;0,AG6,0))</f>
        <v>0</v>
      </c>
      <c r="AK6" s="701" t="str">
        <f>IF(OR(R6="",AH6="",AG6=""),"",RANK(AH6,$AH$6:$AH$27)+SUM(-AG6/100)-(+AE6/1000)+COUNTIF(R$6:R$27,"&lt;="&amp;R6+1)/100000+ROW()/1000000)</f>
        <v/>
      </c>
      <c r="AL6" s="647" t="str">
        <f>IF(R6="","",SMALL(AK$6:AK$27,ROWS(AN$6:AN6)))</f>
        <v/>
      </c>
      <c r="AM6" s="762"/>
      <c r="AN6" s="778" t="str">
        <f t="shared" ref="AN6:AN27" si="3">IF(R6="","",INDEX($AH$6:$AH$27,MATCH(AL6,$AK$6:$AK$27,0)))</f>
        <v/>
      </c>
      <c r="AO6" s="702" t="str">
        <f t="shared" ref="AO6:AO27" si="4">IF(R6="","",INDEX($AG$6:$AG$27,MATCH(AL6,$AK$6:$AK$27,0)))</f>
        <v/>
      </c>
      <c r="AP6" s="703" t="str">
        <f>IF(R6="","",INDEX($AE$6:$AE$31,MATCH(AL6,$AK$6:$AK$31,0)))</f>
        <v/>
      </c>
      <c r="AQ6" s="704" t="str">
        <f>IF(AL6="","",1)</f>
        <v/>
      </c>
      <c r="AR6" s="673" t="str">
        <f t="shared" ref="AR6:AR27" si="5">IF(OR(R6="",AH6=""),"",INDEX($R$6:$R$27,MATCH(AL6,$AK$6:$AK$27,0)))</f>
        <v/>
      </c>
      <c r="AT6" s="659"/>
      <c r="AU6" s="261"/>
      <c r="AV6" s="5"/>
      <c r="AW6" s="469"/>
      <c r="AX6" s="469"/>
      <c r="AY6" s="126"/>
      <c r="AZ6" s="469"/>
    </row>
    <row r="7" spans="1:52" ht="21" thickBot="1">
      <c r="A7" s="177">
        <v>2</v>
      </c>
      <c r="B7" s="640"/>
      <c r="C7" s="207"/>
      <c r="D7" s="189"/>
      <c r="E7" s="469"/>
      <c r="F7" s="802">
        <v>2</v>
      </c>
      <c r="G7" s="829"/>
      <c r="H7" s="183" t="str">
        <f t="shared" si="0"/>
        <v/>
      </c>
      <c r="I7" s="216"/>
      <c r="J7" s="829"/>
      <c r="K7" s="184" t="str">
        <f>+H8</f>
        <v/>
      </c>
      <c r="L7" s="216"/>
      <c r="M7" s="829"/>
      <c r="N7" s="102" t="str">
        <f>+H9</f>
        <v/>
      </c>
      <c r="O7" s="473"/>
      <c r="P7" s="214"/>
      <c r="Q7" s="218">
        <v>2</v>
      </c>
      <c r="R7" s="684" t="str">
        <f>+H7</f>
        <v/>
      </c>
      <c r="S7" s="228">
        <f t="shared" ref="S7" si="6">+I7</f>
        <v>0</v>
      </c>
      <c r="T7" s="227">
        <f>+I6</f>
        <v>0</v>
      </c>
      <c r="U7" s="227">
        <f t="shared" ref="U7:U22" si="7">SUM(S7-T7)</f>
        <v>0</v>
      </c>
      <c r="V7" s="105">
        <f t="shared" ref="V7:V27" si="8">IF(S7+T7=0,0,IF(S7=T7,2,IF(S7&lt;T7,1,3)))</f>
        <v>0</v>
      </c>
      <c r="W7" s="688">
        <f>+L8</f>
        <v>0</v>
      </c>
      <c r="X7" s="199">
        <f>+L9</f>
        <v>0</v>
      </c>
      <c r="Y7" s="199">
        <f t="shared" si="1"/>
        <v>0</v>
      </c>
      <c r="Z7" s="232">
        <f t="shared" ref="Z7:Z27" si="9">IF(W7+X7=0,0,IF(W7=X7,2,IF(W7&lt;X7,1,3)))</f>
        <v>0</v>
      </c>
      <c r="AA7" s="198">
        <f>+O8</f>
        <v>0</v>
      </c>
      <c r="AB7" s="199">
        <f>+O9</f>
        <v>0</v>
      </c>
      <c r="AC7" s="199">
        <f t="shared" si="2"/>
        <v>0</v>
      </c>
      <c r="AD7" s="232">
        <f t="shared" ref="AD7:AD27" si="10">IF(AA7+AB7=0,0,IF(AA7=AB7,2,IF(AA7&lt;AB7,1,3)))</f>
        <v>0</v>
      </c>
      <c r="AE7" s="228">
        <f t="shared" ref="AE7:AE27" si="11">SUM(S7+W7+AA7)</f>
        <v>0</v>
      </c>
      <c r="AF7" s="647">
        <f t="shared" ref="AF7:AF27" si="12">SUM(T7+X7+AB7)</f>
        <v>0</v>
      </c>
      <c r="AG7" s="670">
        <f t="shared" ref="AG7:AG27" si="13">SUM(AE7-AF7)</f>
        <v>0</v>
      </c>
      <c r="AH7" s="679">
        <f t="shared" ref="AH7:AH27" si="14">SUM(V7+Z7+AD7)</f>
        <v>0</v>
      </c>
      <c r="AI7" s="700">
        <f t="shared" ref="AI7:AI27" si="15">IF(AG7="","",IF(AG7&gt;0,AG7,0))</f>
        <v>0</v>
      </c>
      <c r="AJ7" s="700">
        <f t="shared" ref="AJ7:AJ27" si="16">IF(AG7="","",IF(AG7&lt;0,AG7,0))</f>
        <v>0</v>
      </c>
      <c r="AK7" s="701" t="str">
        <f t="shared" ref="AK7:AK27" si="17">IF(OR(R7="",AH7="",AG7=""),"",RANK(AH7,$AH$6:$AH$27)+SUM(-AG7/100)-(+AE7/1000)+COUNTIF(R$6:R$27,"&lt;="&amp;R7+1)/100000+ROW()/1000000)</f>
        <v/>
      </c>
      <c r="AL7" s="647" t="str">
        <f>IF(R7="","",SMALL(AK$6:AK$27,ROWS(AN$6:AN7)))</f>
        <v/>
      </c>
      <c r="AM7" s="762"/>
      <c r="AN7" s="779" t="str">
        <f t="shared" si="3"/>
        <v/>
      </c>
      <c r="AO7" s="357" t="str">
        <f t="shared" si="4"/>
        <v/>
      </c>
      <c r="AP7" s="705" t="str">
        <f t="shared" ref="AP7:AP27" si="18">IF(R7="","",INDEX($AE$6:$AE$31,MATCH(AL7,$AK$6:$AK$31,0)))</f>
        <v/>
      </c>
      <c r="AQ7" s="706" t="str">
        <f>IF(AL7="","",IF(AND(AN6=AN7,AO6=AO7,AP6=AP7),AQ6,$AQ$6+1))</f>
        <v/>
      </c>
      <c r="AR7" s="674" t="str">
        <f t="shared" si="5"/>
        <v/>
      </c>
      <c r="AT7" s="126"/>
      <c r="AU7" s="469"/>
      <c r="AV7" s="5"/>
      <c r="AW7" s="469"/>
      <c r="AX7" s="469"/>
      <c r="AY7" s="126"/>
      <c r="AZ7" s="469"/>
    </row>
    <row r="8" spans="1:52" ht="20.25">
      <c r="A8" s="177">
        <v>3</v>
      </c>
      <c r="B8" s="641"/>
      <c r="C8" s="208"/>
      <c r="D8" s="189"/>
      <c r="E8" s="469"/>
      <c r="F8" s="804">
        <v>3</v>
      </c>
      <c r="G8" s="828">
        <v>2</v>
      </c>
      <c r="H8" s="182" t="str">
        <f t="shared" si="0"/>
        <v/>
      </c>
      <c r="I8" s="212"/>
      <c r="J8" s="830">
        <v>10</v>
      </c>
      <c r="K8" s="185" t="str">
        <f>+H7</f>
        <v/>
      </c>
      <c r="L8" s="212"/>
      <c r="M8" s="830">
        <v>9</v>
      </c>
      <c r="N8" s="96" t="str">
        <f>+H7</f>
        <v/>
      </c>
      <c r="O8" s="352"/>
      <c r="P8" s="214"/>
      <c r="Q8" s="218">
        <v>3</v>
      </c>
      <c r="R8" s="684" t="str">
        <f t="shared" ref="R8:S23" si="19">+H8</f>
        <v/>
      </c>
      <c r="S8" s="228">
        <f>+I8</f>
        <v>0</v>
      </c>
      <c r="T8" s="227">
        <f>+I9</f>
        <v>0</v>
      </c>
      <c r="U8" s="227">
        <f t="shared" si="7"/>
        <v>0</v>
      </c>
      <c r="V8" s="105">
        <f t="shared" si="8"/>
        <v>0</v>
      </c>
      <c r="W8" s="688">
        <f>+L7</f>
        <v>0</v>
      </c>
      <c r="X8" s="199">
        <f>+L6</f>
        <v>0</v>
      </c>
      <c r="Y8" s="199">
        <f t="shared" si="1"/>
        <v>0</v>
      </c>
      <c r="Z8" s="232">
        <f t="shared" si="9"/>
        <v>0</v>
      </c>
      <c r="AA8" s="198">
        <f>+O9</f>
        <v>0</v>
      </c>
      <c r="AB8" s="199">
        <f>+O8</f>
        <v>0</v>
      </c>
      <c r="AC8" s="199">
        <f t="shared" si="2"/>
        <v>0</v>
      </c>
      <c r="AD8" s="232">
        <f t="shared" si="10"/>
        <v>0</v>
      </c>
      <c r="AE8" s="228">
        <f t="shared" si="11"/>
        <v>0</v>
      </c>
      <c r="AF8" s="647">
        <f t="shared" si="12"/>
        <v>0</v>
      </c>
      <c r="AG8" s="670">
        <f t="shared" si="13"/>
        <v>0</v>
      </c>
      <c r="AH8" s="679">
        <f t="shared" si="14"/>
        <v>0</v>
      </c>
      <c r="AI8" s="700">
        <f t="shared" si="15"/>
        <v>0</v>
      </c>
      <c r="AJ8" s="700">
        <f t="shared" si="16"/>
        <v>0</v>
      </c>
      <c r="AK8" s="701" t="str">
        <f t="shared" si="17"/>
        <v/>
      </c>
      <c r="AL8" s="647" t="str">
        <f>IF(R8="","",SMALL(AK$6:AK$27,ROWS(AN$6:AN8)))</f>
        <v/>
      </c>
      <c r="AM8" s="762"/>
      <c r="AN8" s="779" t="str">
        <f t="shared" si="3"/>
        <v/>
      </c>
      <c r="AO8" s="357" t="str">
        <f t="shared" si="4"/>
        <v/>
      </c>
      <c r="AP8" s="705" t="str">
        <f t="shared" si="18"/>
        <v/>
      </c>
      <c r="AQ8" s="706" t="str">
        <f>IF(AL8="","",IF(AND(AN7=AN8,AO7=AO8,AP7=AP8),AQ7,$AQ$6+2))</f>
        <v/>
      </c>
      <c r="AR8" s="674" t="str">
        <f t="shared" si="5"/>
        <v/>
      </c>
      <c r="AT8" s="825">
        <v>2</v>
      </c>
      <c r="AU8" s="109" t="str">
        <f>+AR6</f>
        <v/>
      </c>
      <c r="AV8" s="29">
        <v>0</v>
      </c>
      <c r="AY8" s="126"/>
    </row>
    <row r="9" spans="1:52" ht="21" thickBot="1">
      <c r="A9" s="177">
        <v>4</v>
      </c>
      <c r="B9" s="640"/>
      <c r="C9" s="207"/>
      <c r="D9" s="189"/>
      <c r="E9" s="469"/>
      <c r="F9" s="802">
        <v>4</v>
      </c>
      <c r="G9" s="829"/>
      <c r="H9" s="183" t="str">
        <f t="shared" si="0"/>
        <v/>
      </c>
      <c r="I9" s="216"/>
      <c r="J9" s="829"/>
      <c r="K9" s="184" t="str">
        <f>+H9</f>
        <v/>
      </c>
      <c r="L9" s="216"/>
      <c r="M9" s="829"/>
      <c r="N9" s="102" t="str">
        <f>+H8</f>
        <v/>
      </c>
      <c r="O9" s="473"/>
      <c r="P9" s="214"/>
      <c r="Q9" s="218">
        <v>4</v>
      </c>
      <c r="R9" s="684" t="str">
        <f t="shared" si="19"/>
        <v/>
      </c>
      <c r="S9" s="228">
        <f t="shared" si="19"/>
        <v>0</v>
      </c>
      <c r="T9" s="227">
        <f>+I8</f>
        <v>0</v>
      </c>
      <c r="U9" s="227">
        <f t="shared" si="7"/>
        <v>0</v>
      </c>
      <c r="V9" s="105">
        <f t="shared" si="8"/>
        <v>0</v>
      </c>
      <c r="W9" s="688">
        <f>+L9</f>
        <v>0</v>
      </c>
      <c r="X9" s="199">
        <f>+L8</f>
        <v>0</v>
      </c>
      <c r="Y9" s="199">
        <f t="shared" si="1"/>
        <v>0</v>
      </c>
      <c r="Z9" s="232">
        <f t="shared" si="9"/>
        <v>0</v>
      </c>
      <c r="AA9" s="198">
        <f>+O7</f>
        <v>0</v>
      </c>
      <c r="AB9" s="199">
        <f>+O6</f>
        <v>0</v>
      </c>
      <c r="AC9" s="199">
        <f t="shared" si="2"/>
        <v>0</v>
      </c>
      <c r="AD9" s="232">
        <f t="shared" si="10"/>
        <v>0</v>
      </c>
      <c r="AE9" s="228">
        <f t="shared" si="11"/>
        <v>0</v>
      </c>
      <c r="AF9" s="647">
        <f t="shared" si="12"/>
        <v>0</v>
      </c>
      <c r="AG9" s="670">
        <f t="shared" si="13"/>
        <v>0</v>
      </c>
      <c r="AH9" s="679">
        <f t="shared" si="14"/>
        <v>0</v>
      </c>
      <c r="AI9" s="700">
        <f t="shared" si="15"/>
        <v>0</v>
      </c>
      <c r="AJ9" s="700">
        <f t="shared" si="16"/>
        <v>0</v>
      </c>
      <c r="AK9" s="701" t="str">
        <f t="shared" si="17"/>
        <v/>
      </c>
      <c r="AL9" s="647" t="str">
        <f>IF(R9="","",SMALL(AK$6:AK$27,ROWS(AN$6:AN9)))</f>
        <v/>
      </c>
      <c r="AM9" s="762"/>
      <c r="AN9" s="779" t="str">
        <f t="shared" si="3"/>
        <v/>
      </c>
      <c r="AO9" s="357" t="str">
        <f t="shared" si="4"/>
        <v/>
      </c>
      <c r="AP9" s="705" t="str">
        <f t="shared" si="18"/>
        <v/>
      </c>
      <c r="AQ9" s="706" t="str">
        <f>IF(AL9="","",IF(AND(AN8=AN9,AO8=AO9,AP8=AP9),AQ8,$AQ$6+3))</f>
        <v/>
      </c>
      <c r="AR9" s="674" t="str">
        <f t="shared" si="5"/>
        <v/>
      </c>
      <c r="AT9" s="826"/>
      <c r="AU9" s="111" t="str">
        <f>+AR7</f>
        <v/>
      </c>
      <c r="AV9" s="30">
        <v>0</v>
      </c>
      <c r="AY9" s="126"/>
    </row>
    <row r="10" spans="1:52" ht="21" thickBot="1">
      <c r="A10" s="177">
        <v>5</v>
      </c>
      <c r="B10" s="641"/>
      <c r="C10" s="208"/>
      <c r="D10" s="189"/>
      <c r="E10" s="469"/>
      <c r="F10" s="804">
        <v>5</v>
      </c>
      <c r="G10" s="828">
        <v>3</v>
      </c>
      <c r="H10" s="182" t="str">
        <f t="shared" si="0"/>
        <v/>
      </c>
      <c r="I10" s="212"/>
      <c r="J10" s="830">
        <v>9</v>
      </c>
      <c r="K10" s="185" t="str">
        <f>+H10</f>
        <v/>
      </c>
      <c r="L10" s="212"/>
      <c r="M10" s="830">
        <v>10</v>
      </c>
      <c r="N10" s="96" t="str">
        <f>+H10</f>
        <v/>
      </c>
      <c r="O10" s="352"/>
      <c r="P10" s="214"/>
      <c r="Q10" s="218">
        <v>5</v>
      </c>
      <c r="R10" s="684" t="str">
        <f t="shared" si="19"/>
        <v/>
      </c>
      <c r="S10" s="228">
        <f t="shared" si="19"/>
        <v>0</v>
      </c>
      <c r="T10" s="227">
        <f t="shared" ref="T10" si="20">+I11</f>
        <v>0</v>
      </c>
      <c r="U10" s="227">
        <f t="shared" si="7"/>
        <v>0</v>
      </c>
      <c r="V10" s="105">
        <f t="shared" si="8"/>
        <v>0</v>
      </c>
      <c r="W10" s="688">
        <f>+L10</f>
        <v>0</v>
      </c>
      <c r="X10" s="199">
        <f>+L11</f>
        <v>0</v>
      </c>
      <c r="Y10" s="199">
        <f t="shared" si="1"/>
        <v>0</v>
      </c>
      <c r="Z10" s="232">
        <f t="shared" si="9"/>
        <v>0</v>
      </c>
      <c r="AA10" s="198">
        <f>+O10</f>
        <v>0</v>
      </c>
      <c r="AB10" s="199">
        <f>+O11</f>
        <v>0</v>
      </c>
      <c r="AC10" s="199">
        <f t="shared" si="2"/>
        <v>0</v>
      </c>
      <c r="AD10" s="232">
        <f t="shared" si="10"/>
        <v>0</v>
      </c>
      <c r="AE10" s="228">
        <f t="shared" si="11"/>
        <v>0</v>
      </c>
      <c r="AF10" s="647">
        <f t="shared" si="12"/>
        <v>0</v>
      </c>
      <c r="AG10" s="670">
        <f t="shared" si="13"/>
        <v>0</v>
      </c>
      <c r="AH10" s="679">
        <f t="shared" si="14"/>
        <v>0</v>
      </c>
      <c r="AI10" s="700">
        <f t="shared" si="15"/>
        <v>0</v>
      </c>
      <c r="AJ10" s="700">
        <f t="shared" si="16"/>
        <v>0</v>
      </c>
      <c r="AK10" s="701" t="str">
        <f t="shared" si="17"/>
        <v/>
      </c>
      <c r="AL10" s="647" t="str">
        <f>IF(R10="","",SMALL(AK$6:AK$27,ROWS(AN$6:AN10)))</f>
        <v/>
      </c>
      <c r="AM10" s="762"/>
      <c r="AN10" s="779" t="str">
        <f t="shared" si="3"/>
        <v/>
      </c>
      <c r="AO10" s="357" t="str">
        <f t="shared" si="4"/>
        <v/>
      </c>
      <c r="AP10" s="705" t="str">
        <f t="shared" si="18"/>
        <v/>
      </c>
      <c r="AQ10" s="706" t="str">
        <f>IF(AL10="","",IF(AND(AN9=AN10,AO9=AO10,AP9=AP10),AQ9,$AQ$6+4))</f>
        <v/>
      </c>
      <c r="AR10" s="674" t="str">
        <f t="shared" si="5"/>
        <v/>
      </c>
      <c r="AT10" s="667"/>
      <c r="AU10" s="94"/>
      <c r="AV10" s="5"/>
      <c r="AY10" s="126"/>
    </row>
    <row r="11" spans="1:52" ht="24" thickBot="1">
      <c r="A11" s="177">
        <v>6</v>
      </c>
      <c r="B11" s="640"/>
      <c r="C11" s="207"/>
      <c r="D11" s="189"/>
      <c r="E11" s="469"/>
      <c r="F11" s="802">
        <v>6</v>
      </c>
      <c r="G11" s="829"/>
      <c r="H11" s="183" t="str">
        <f t="shared" si="0"/>
        <v/>
      </c>
      <c r="I11" s="216"/>
      <c r="J11" s="829"/>
      <c r="K11" s="184" t="str">
        <f>+H12</f>
        <v/>
      </c>
      <c r="L11" s="216"/>
      <c r="M11" s="829"/>
      <c r="N11" s="102" t="str">
        <f>+H13</f>
        <v/>
      </c>
      <c r="O11" s="473"/>
      <c r="P11" s="214"/>
      <c r="Q11" s="218">
        <v>6</v>
      </c>
      <c r="R11" s="684" t="str">
        <f t="shared" si="19"/>
        <v/>
      </c>
      <c r="S11" s="228">
        <f t="shared" si="19"/>
        <v>0</v>
      </c>
      <c r="T11" s="227">
        <f t="shared" ref="T11" si="21">+I10</f>
        <v>0</v>
      </c>
      <c r="U11" s="227">
        <f t="shared" si="7"/>
        <v>0</v>
      </c>
      <c r="V11" s="105">
        <f t="shared" si="8"/>
        <v>0</v>
      </c>
      <c r="W11" s="688">
        <f>+L12</f>
        <v>0</v>
      </c>
      <c r="X11" s="199">
        <f>+L13</f>
        <v>0</v>
      </c>
      <c r="Y11" s="199">
        <f t="shared" si="1"/>
        <v>0</v>
      </c>
      <c r="Z11" s="232">
        <f t="shared" si="9"/>
        <v>0</v>
      </c>
      <c r="AA11" s="198">
        <f>+O13</f>
        <v>0</v>
      </c>
      <c r="AB11" s="199">
        <f>+O12</f>
        <v>0</v>
      </c>
      <c r="AC11" s="199">
        <f t="shared" si="2"/>
        <v>0</v>
      </c>
      <c r="AD11" s="232">
        <f t="shared" si="10"/>
        <v>0</v>
      </c>
      <c r="AE11" s="228">
        <f t="shared" si="11"/>
        <v>0</v>
      </c>
      <c r="AF11" s="647">
        <f t="shared" si="12"/>
        <v>0</v>
      </c>
      <c r="AG11" s="670">
        <f t="shared" si="13"/>
        <v>0</v>
      </c>
      <c r="AH11" s="679">
        <f t="shared" si="14"/>
        <v>0</v>
      </c>
      <c r="AI11" s="700">
        <f t="shared" si="15"/>
        <v>0</v>
      </c>
      <c r="AJ11" s="700">
        <f t="shared" si="16"/>
        <v>0</v>
      </c>
      <c r="AK11" s="701" t="str">
        <f t="shared" si="17"/>
        <v/>
      </c>
      <c r="AL11" s="647" t="str">
        <f>IF(R11="","",SMALL(AK$6:AK$27,ROWS(AN$6:AN11)))</f>
        <v/>
      </c>
      <c r="AM11" s="762"/>
      <c r="AN11" s="779" t="str">
        <f t="shared" si="3"/>
        <v/>
      </c>
      <c r="AO11" s="357" t="str">
        <f t="shared" si="4"/>
        <v/>
      </c>
      <c r="AP11" s="705" t="str">
        <f t="shared" si="18"/>
        <v/>
      </c>
      <c r="AQ11" s="706" t="str">
        <f>IF(AL11="","",IF(AND(AN10=AN11,AO10=AO11,AP10=AP11),AQ10,$AQ$6+5))</f>
        <v/>
      </c>
      <c r="AR11" s="674" t="str">
        <f t="shared" si="5"/>
        <v/>
      </c>
      <c r="AT11" s="667"/>
      <c r="AU11" s="112"/>
      <c r="AV11" s="5"/>
      <c r="AX11" s="834">
        <v>3</v>
      </c>
      <c r="AY11" s="109" t="str">
        <f>IF(AV8=AV9,"résultats",IF(AV8&gt;AV9,AU8,AU9))</f>
        <v>résultats</v>
      </c>
      <c r="AZ11" s="33">
        <v>0</v>
      </c>
    </row>
    <row r="12" spans="1:52" ht="21" thickBot="1">
      <c r="A12" s="177">
        <v>7</v>
      </c>
      <c r="B12" s="641"/>
      <c r="C12" s="208"/>
      <c r="D12" s="189"/>
      <c r="E12" s="469"/>
      <c r="F12" s="804">
        <v>7</v>
      </c>
      <c r="G12" s="828">
        <v>4</v>
      </c>
      <c r="H12" s="182" t="str">
        <f t="shared" si="0"/>
        <v/>
      </c>
      <c r="I12" s="212"/>
      <c r="J12" s="830">
        <v>8</v>
      </c>
      <c r="K12" s="185" t="str">
        <f>+H11</f>
        <v/>
      </c>
      <c r="L12" s="212"/>
      <c r="M12" s="830">
        <v>11</v>
      </c>
      <c r="N12" s="96" t="str">
        <f>+H12</f>
        <v/>
      </c>
      <c r="O12" s="352"/>
      <c r="P12" s="214"/>
      <c r="Q12" s="218">
        <v>7</v>
      </c>
      <c r="R12" s="684" t="str">
        <f t="shared" si="19"/>
        <v/>
      </c>
      <c r="S12" s="228">
        <f t="shared" si="19"/>
        <v>0</v>
      </c>
      <c r="T12" s="227">
        <f t="shared" ref="T12" si="22">+I13</f>
        <v>0</v>
      </c>
      <c r="U12" s="227">
        <f t="shared" si="7"/>
        <v>0</v>
      </c>
      <c r="V12" s="105">
        <f t="shared" si="8"/>
        <v>0</v>
      </c>
      <c r="W12" s="688">
        <f>+L11</f>
        <v>0</v>
      </c>
      <c r="X12" s="199">
        <f>+L10</f>
        <v>0</v>
      </c>
      <c r="Y12" s="199">
        <f t="shared" si="1"/>
        <v>0</v>
      </c>
      <c r="Z12" s="232">
        <f t="shared" si="9"/>
        <v>0</v>
      </c>
      <c r="AA12" s="198">
        <f>+O12</f>
        <v>0</v>
      </c>
      <c r="AB12" s="199">
        <f>+O13</f>
        <v>0</v>
      </c>
      <c r="AC12" s="199">
        <f t="shared" si="2"/>
        <v>0</v>
      </c>
      <c r="AD12" s="232">
        <f t="shared" si="10"/>
        <v>0</v>
      </c>
      <c r="AE12" s="228">
        <f t="shared" si="11"/>
        <v>0</v>
      </c>
      <c r="AF12" s="647">
        <f t="shared" si="12"/>
        <v>0</v>
      </c>
      <c r="AG12" s="670">
        <f t="shared" si="13"/>
        <v>0</v>
      </c>
      <c r="AH12" s="679">
        <f t="shared" si="14"/>
        <v>0</v>
      </c>
      <c r="AI12" s="700">
        <f t="shared" si="15"/>
        <v>0</v>
      </c>
      <c r="AJ12" s="700">
        <f t="shared" si="16"/>
        <v>0</v>
      </c>
      <c r="AK12" s="701" t="str">
        <f t="shared" si="17"/>
        <v/>
      </c>
      <c r="AL12" s="647" t="str">
        <f>IF(R12="","",SMALL(AK$6:AK$27,ROWS(AN$6:AN12)))</f>
        <v/>
      </c>
      <c r="AM12" s="762"/>
      <c r="AN12" s="779" t="str">
        <f t="shared" si="3"/>
        <v/>
      </c>
      <c r="AO12" s="357" t="str">
        <f t="shared" si="4"/>
        <v/>
      </c>
      <c r="AP12" s="705" t="str">
        <f t="shared" si="18"/>
        <v/>
      </c>
      <c r="AQ12" s="706" t="str">
        <f>IF(AL12="","",IF(AND(AN11=AN12,AO11=AO12,AP11=AP12),AQ11,$AQ$6+6))</f>
        <v/>
      </c>
      <c r="AR12" s="674" t="str">
        <f t="shared" si="5"/>
        <v/>
      </c>
      <c r="AT12" s="667"/>
      <c r="AU12" s="94"/>
      <c r="AV12" s="5"/>
      <c r="AX12" s="835"/>
      <c r="AY12" s="113" t="str">
        <f>IF(AV14=AV15,"résultats",IF(AV14&gt;AV15,AU14,AU15))</f>
        <v>résultats</v>
      </c>
      <c r="AZ12" s="34">
        <v>0</v>
      </c>
    </row>
    <row r="13" spans="1:52" ht="21" thickBot="1">
      <c r="A13" s="177">
        <v>8</v>
      </c>
      <c r="B13" s="642"/>
      <c r="C13" s="207"/>
      <c r="D13" s="189"/>
      <c r="E13" s="469"/>
      <c r="F13" s="802">
        <v>8</v>
      </c>
      <c r="G13" s="829"/>
      <c r="H13" s="183" t="str">
        <f t="shared" si="0"/>
        <v/>
      </c>
      <c r="I13" s="216"/>
      <c r="J13" s="829"/>
      <c r="K13" s="184" t="str">
        <f>+H13</f>
        <v/>
      </c>
      <c r="L13" s="216"/>
      <c r="M13" s="829"/>
      <c r="N13" s="102" t="str">
        <f>+H11</f>
        <v/>
      </c>
      <c r="O13" s="473"/>
      <c r="P13" s="214"/>
      <c r="Q13" s="218">
        <v>8</v>
      </c>
      <c r="R13" s="684" t="str">
        <f t="shared" si="19"/>
        <v/>
      </c>
      <c r="S13" s="228">
        <f t="shared" si="19"/>
        <v>0</v>
      </c>
      <c r="T13" s="227">
        <f t="shared" ref="T13" si="23">+I12</f>
        <v>0</v>
      </c>
      <c r="U13" s="227">
        <f t="shared" si="7"/>
        <v>0</v>
      </c>
      <c r="V13" s="105">
        <f t="shared" si="8"/>
        <v>0</v>
      </c>
      <c r="W13" s="688">
        <f>+L13</f>
        <v>0</v>
      </c>
      <c r="X13" s="199">
        <f>+L12</f>
        <v>0</v>
      </c>
      <c r="Y13" s="199">
        <f t="shared" si="1"/>
        <v>0</v>
      </c>
      <c r="Z13" s="232">
        <f t="shared" si="9"/>
        <v>0</v>
      </c>
      <c r="AA13" s="198">
        <f>+O11</f>
        <v>0</v>
      </c>
      <c r="AB13" s="199">
        <f>+O10</f>
        <v>0</v>
      </c>
      <c r="AC13" s="199">
        <f t="shared" si="2"/>
        <v>0</v>
      </c>
      <c r="AD13" s="232">
        <f t="shared" si="10"/>
        <v>0</v>
      </c>
      <c r="AE13" s="228">
        <f t="shared" si="11"/>
        <v>0</v>
      </c>
      <c r="AF13" s="647">
        <f t="shared" si="12"/>
        <v>0</v>
      </c>
      <c r="AG13" s="670">
        <f t="shared" si="13"/>
        <v>0</v>
      </c>
      <c r="AH13" s="679">
        <f t="shared" si="14"/>
        <v>0</v>
      </c>
      <c r="AI13" s="700">
        <f t="shared" si="15"/>
        <v>0</v>
      </c>
      <c r="AJ13" s="700">
        <f t="shared" si="16"/>
        <v>0</v>
      </c>
      <c r="AK13" s="701" t="str">
        <f t="shared" si="17"/>
        <v/>
      </c>
      <c r="AL13" s="647" t="str">
        <f>IF(R13="","",SMALL(AK$6:AK$27,ROWS(AN$6:AN13)))</f>
        <v/>
      </c>
      <c r="AM13" s="762"/>
      <c r="AN13" s="779" t="str">
        <f t="shared" si="3"/>
        <v/>
      </c>
      <c r="AO13" s="357" t="str">
        <f t="shared" si="4"/>
        <v/>
      </c>
      <c r="AP13" s="705" t="str">
        <f t="shared" si="18"/>
        <v/>
      </c>
      <c r="AQ13" s="706" t="str">
        <f>IF(AL13="","",IF(AND(AN12=AN13,AO12=AO13,AP12=AP13),AQ12,$AQ$6+7))</f>
        <v/>
      </c>
      <c r="AR13" s="674" t="str">
        <f t="shared" si="5"/>
        <v/>
      </c>
      <c r="AT13" s="667"/>
      <c r="AU13" s="94"/>
      <c r="AV13" s="5"/>
      <c r="AY13" s="126"/>
    </row>
    <row r="14" spans="1:52" ht="20.25">
      <c r="A14" s="177">
        <v>9</v>
      </c>
      <c r="B14" s="641"/>
      <c r="C14" s="208"/>
      <c r="D14" s="189"/>
      <c r="E14" s="469"/>
      <c r="F14" s="804">
        <v>9</v>
      </c>
      <c r="G14" s="800">
        <v>5</v>
      </c>
      <c r="H14" s="182" t="str">
        <f t="shared" si="0"/>
        <v/>
      </c>
      <c r="I14" s="212"/>
      <c r="J14" s="830">
        <v>6</v>
      </c>
      <c r="K14" s="185" t="str">
        <f>+H15</f>
        <v/>
      </c>
      <c r="L14" s="212"/>
      <c r="M14" s="830">
        <v>1</v>
      </c>
      <c r="N14" s="96" t="str">
        <f>+H14</f>
        <v/>
      </c>
      <c r="O14" s="352"/>
      <c r="P14" s="214"/>
      <c r="Q14" s="218">
        <v>9</v>
      </c>
      <c r="R14" s="684" t="str">
        <f t="shared" si="19"/>
        <v/>
      </c>
      <c r="S14" s="228">
        <f t="shared" si="19"/>
        <v>0</v>
      </c>
      <c r="T14" s="227">
        <f t="shared" ref="T14" si="24">+I15</f>
        <v>0</v>
      </c>
      <c r="U14" s="227">
        <f t="shared" si="7"/>
        <v>0</v>
      </c>
      <c r="V14" s="105">
        <f t="shared" si="8"/>
        <v>0</v>
      </c>
      <c r="W14" s="688">
        <f>+L17</f>
        <v>0</v>
      </c>
      <c r="X14" s="199">
        <f>+L16</f>
        <v>0</v>
      </c>
      <c r="Y14" s="199">
        <f t="shared" si="1"/>
        <v>0</v>
      </c>
      <c r="Z14" s="232">
        <f t="shared" si="9"/>
        <v>0</v>
      </c>
      <c r="AA14" s="198">
        <f>+O14</f>
        <v>0</v>
      </c>
      <c r="AB14" s="199">
        <f>+O15</f>
        <v>0</v>
      </c>
      <c r="AC14" s="199">
        <f t="shared" si="2"/>
        <v>0</v>
      </c>
      <c r="AD14" s="232">
        <f t="shared" si="10"/>
        <v>0</v>
      </c>
      <c r="AE14" s="228">
        <f t="shared" si="11"/>
        <v>0</v>
      </c>
      <c r="AF14" s="647">
        <f t="shared" si="12"/>
        <v>0</v>
      </c>
      <c r="AG14" s="670">
        <f t="shared" si="13"/>
        <v>0</v>
      </c>
      <c r="AH14" s="679">
        <f t="shared" si="14"/>
        <v>0</v>
      </c>
      <c r="AI14" s="700">
        <f t="shared" si="15"/>
        <v>0</v>
      </c>
      <c r="AJ14" s="700">
        <f t="shared" si="16"/>
        <v>0</v>
      </c>
      <c r="AK14" s="701" t="str">
        <f t="shared" si="17"/>
        <v/>
      </c>
      <c r="AL14" s="647" t="str">
        <f>IF(R14="","",SMALL(AK$6:AK$27,ROWS(AN$6:AN14)))</f>
        <v/>
      </c>
      <c r="AM14" s="762"/>
      <c r="AN14" s="779" t="str">
        <f t="shared" si="3"/>
        <v/>
      </c>
      <c r="AO14" s="357" t="str">
        <f t="shared" si="4"/>
        <v/>
      </c>
      <c r="AP14" s="705" t="str">
        <f t="shared" si="18"/>
        <v/>
      </c>
      <c r="AQ14" s="706" t="str">
        <f>IF(AL14="","",IF(AND(AN13=AN14,AO13=AO14,AP13=AP14),AQ13,$AQ$6+8))</f>
        <v/>
      </c>
      <c r="AR14" s="674" t="str">
        <f t="shared" si="5"/>
        <v/>
      </c>
      <c r="AT14" s="825">
        <v>4</v>
      </c>
      <c r="AU14" s="114" t="str">
        <f>+AR8</f>
        <v/>
      </c>
      <c r="AV14" s="29">
        <v>0</v>
      </c>
      <c r="AY14" s="126"/>
    </row>
    <row r="15" spans="1:52" ht="21" thickBot="1">
      <c r="A15" s="177">
        <v>10</v>
      </c>
      <c r="B15" s="643"/>
      <c r="C15" s="207"/>
      <c r="D15" s="189"/>
      <c r="E15" s="469"/>
      <c r="F15" s="802">
        <v>10</v>
      </c>
      <c r="G15" s="801"/>
      <c r="H15" s="183" t="str">
        <f t="shared" si="0"/>
        <v/>
      </c>
      <c r="I15" s="216"/>
      <c r="J15" s="829"/>
      <c r="K15" s="184" t="str">
        <f>+H18</f>
        <v/>
      </c>
      <c r="L15" s="216"/>
      <c r="M15" s="829"/>
      <c r="N15" s="102" t="str">
        <f>+H16</f>
        <v/>
      </c>
      <c r="O15" s="473"/>
      <c r="P15" s="214"/>
      <c r="Q15" s="218">
        <v>10</v>
      </c>
      <c r="R15" s="684" t="str">
        <f t="shared" si="19"/>
        <v/>
      </c>
      <c r="S15" s="228">
        <f t="shared" si="19"/>
        <v>0</v>
      </c>
      <c r="T15" s="227">
        <f t="shared" ref="T15" si="25">+I14</f>
        <v>0</v>
      </c>
      <c r="U15" s="227">
        <f t="shared" si="7"/>
        <v>0</v>
      </c>
      <c r="V15" s="105">
        <f t="shared" si="8"/>
        <v>0</v>
      </c>
      <c r="W15" s="688">
        <f>+L14</f>
        <v>0</v>
      </c>
      <c r="X15" s="199">
        <f>+L15</f>
        <v>0</v>
      </c>
      <c r="Y15" s="199">
        <f t="shared" si="1"/>
        <v>0</v>
      </c>
      <c r="Z15" s="232">
        <f t="shared" si="9"/>
        <v>0</v>
      </c>
      <c r="AA15" s="198">
        <f>+O16</f>
        <v>0</v>
      </c>
      <c r="AB15" s="199">
        <f>+O17</f>
        <v>0</v>
      </c>
      <c r="AC15" s="199">
        <f t="shared" si="2"/>
        <v>0</v>
      </c>
      <c r="AD15" s="232">
        <f t="shared" si="10"/>
        <v>0</v>
      </c>
      <c r="AE15" s="228">
        <f t="shared" si="11"/>
        <v>0</v>
      </c>
      <c r="AF15" s="647">
        <f t="shared" si="12"/>
        <v>0</v>
      </c>
      <c r="AG15" s="670">
        <f t="shared" si="13"/>
        <v>0</v>
      </c>
      <c r="AH15" s="679">
        <f t="shared" si="14"/>
        <v>0</v>
      </c>
      <c r="AI15" s="700">
        <f t="shared" si="15"/>
        <v>0</v>
      </c>
      <c r="AJ15" s="700">
        <f t="shared" si="16"/>
        <v>0</v>
      </c>
      <c r="AK15" s="701" t="str">
        <f t="shared" si="17"/>
        <v/>
      </c>
      <c r="AL15" s="647" t="str">
        <f>IF(R15="","",SMALL(AK$6:AK$27,ROWS(AN$6:AN15)))</f>
        <v/>
      </c>
      <c r="AM15" s="762"/>
      <c r="AN15" s="779" t="str">
        <f t="shared" si="3"/>
        <v/>
      </c>
      <c r="AO15" s="357" t="str">
        <f t="shared" si="4"/>
        <v/>
      </c>
      <c r="AP15" s="705" t="str">
        <f t="shared" si="18"/>
        <v/>
      </c>
      <c r="AQ15" s="706" t="str">
        <f>IF(AL15="","",IF(AND(AN14=AN15,AO14=AO15,AP14=AP15),AQ14,$AQ$6+9))</f>
        <v/>
      </c>
      <c r="AR15" s="674" t="str">
        <f t="shared" si="5"/>
        <v/>
      </c>
      <c r="AT15" s="826"/>
      <c r="AU15" s="111" t="str">
        <f>+AR9</f>
        <v/>
      </c>
      <c r="AV15" s="30">
        <v>0</v>
      </c>
      <c r="AY15" s="126"/>
    </row>
    <row r="16" spans="1:52" ht="20.25">
      <c r="A16" s="177">
        <v>11</v>
      </c>
      <c r="B16" s="641"/>
      <c r="C16" s="208"/>
      <c r="D16" s="189"/>
      <c r="E16" s="469"/>
      <c r="F16" s="804">
        <v>11</v>
      </c>
      <c r="G16" s="828">
        <v>6</v>
      </c>
      <c r="H16" s="182" t="str">
        <f t="shared" si="0"/>
        <v/>
      </c>
      <c r="I16" s="212"/>
      <c r="J16" s="830">
        <v>7</v>
      </c>
      <c r="K16" s="185" t="str">
        <f>+H16</f>
        <v/>
      </c>
      <c r="L16" s="212"/>
      <c r="M16" s="830">
        <v>2</v>
      </c>
      <c r="N16" s="96" t="str">
        <f>+H15</f>
        <v/>
      </c>
      <c r="O16" s="352"/>
      <c r="P16" s="214"/>
      <c r="Q16" s="218">
        <v>11</v>
      </c>
      <c r="R16" s="684" t="str">
        <f t="shared" si="19"/>
        <v/>
      </c>
      <c r="S16" s="228">
        <f t="shared" si="19"/>
        <v>0</v>
      </c>
      <c r="T16" s="227">
        <f t="shared" ref="T16" si="26">+I17</f>
        <v>0</v>
      </c>
      <c r="U16" s="227">
        <f t="shared" si="7"/>
        <v>0</v>
      </c>
      <c r="V16" s="105">
        <f t="shared" si="8"/>
        <v>0</v>
      </c>
      <c r="W16" s="688">
        <f>+L16</f>
        <v>0</v>
      </c>
      <c r="X16" s="199">
        <f>+L17</f>
        <v>0</v>
      </c>
      <c r="Y16" s="199">
        <f t="shared" si="1"/>
        <v>0</v>
      </c>
      <c r="Z16" s="232">
        <f t="shared" si="9"/>
        <v>0</v>
      </c>
      <c r="AA16" s="198">
        <f>+O15</f>
        <v>0</v>
      </c>
      <c r="AB16" s="199">
        <f>+O14</f>
        <v>0</v>
      </c>
      <c r="AC16" s="199">
        <f t="shared" si="2"/>
        <v>0</v>
      </c>
      <c r="AD16" s="232">
        <f t="shared" si="10"/>
        <v>0</v>
      </c>
      <c r="AE16" s="228">
        <f t="shared" si="11"/>
        <v>0</v>
      </c>
      <c r="AF16" s="647">
        <f t="shared" si="12"/>
        <v>0</v>
      </c>
      <c r="AG16" s="670">
        <f t="shared" si="13"/>
        <v>0</v>
      </c>
      <c r="AH16" s="679">
        <f t="shared" si="14"/>
        <v>0</v>
      </c>
      <c r="AI16" s="700">
        <f t="shared" si="15"/>
        <v>0</v>
      </c>
      <c r="AJ16" s="700">
        <f t="shared" si="16"/>
        <v>0</v>
      </c>
      <c r="AK16" s="701" t="str">
        <f t="shared" si="17"/>
        <v/>
      </c>
      <c r="AL16" s="647" t="str">
        <f>IF(R16="","",SMALL(AK$6:AK$27,ROWS(AN$6:AN16)))</f>
        <v/>
      </c>
      <c r="AM16" s="762"/>
      <c r="AN16" s="779" t="str">
        <f t="shared" si="3"/>
        <v/>
      </c>
      <c r="AO16" s="357" t="str">
        <f t="shared" si="4"/>
        <v/>
      </c>
      <c r="AP16" s="705" t="str">
        <f t="shared" si="18"/>
        <v/>
      </c>
      <c r="AQ16" s="706" t="str">
        <f>IF(AL16="","",IF(AND(AN15=AN16,AO15=AO16,AP15=AP16),AQ15,$AQ$6+10))</f>
        <v/>
      </c>
      <c r="AR16" s="674" t="str">
        <f t="shared" si="5"/>
        <v/>
      </c>
      <c r="AT16" s="126"/>
      <c r="AU16" s="470"/>
      <c r="AV16" s="5"/>
      <c r="AY16" s="126"/>
    </row>
    <row r="17" spans="1:51" ht="21" thickBot="1">
      <c r="A17" s="177">
        <v>12</v>
      </c>
      <c r="B17" s="643"/>
      <c r="C17" s="207"/>
      <c r="D17" s="189"/>
      <c r="E17" s="469"/>
      <c r="F17" s="802">
        <v>12</v>
      </c>
      <c r="G17" s="829"/>
      <c r="H17" s="183" t="str">
        <f t="shared" si="0"/>
        <v/>
      </c>
      <c r="I17" s="216"/>
      <c r="J17" s="829"/>
      <c r="K17" s="184" t="str">
        <f>+H14</f>
        <v/>
      </c>
      <c r="L17" s="216"/>
      <c r="M17" s="829"/>
      <c r="N17" s="102" t="str">
        <f>+H17</f>
        <v/>
      </c>
      <c r="O17" s="473"/>
      <c r="P17" s="214"/>
      <c r="Q17" s="218">
        <v>12</v>
      </c>
      <c r="R17" s="684" t="str">
        <f t="shared" si="19"/>
        <v/>
      </c>
      <c r="S17" s="228">
        <f t="shared" si="19"/>
        <v>0</v>
      </c>
      <c r="T17" s="227">
        <f t="shared" ref="T17" si="27">+I16</f>
        <v>0</v>
      </c>
      <c r="U17" s="227">
        <f t="shared" si="7"/>
        <v>0</v>
      </c>
      <c r="V17" s="105">
        <f t="shared" si="8"/>
        <v>0</v>
      </c>
      <c r="W17" s="688">
        <f>+L19</f>
        <v>0</v>
      </c>
      <c r="X17" s="199">
        <f>+L18</f>
        <v>0</v>
      </c>
      <c r="Y17" s="199">
        <f t="shared" si="1"/>
        <v>0</v>
      </c>
      <c r="Z17" s="232">
        <f t="shared" si="9"/>
        <v>0</v>
      </c>
      <c r="AA17" s="198">
        <f>+O17</f>
        <v>0</v>
      </c>
      <c r="AB17" s="199">
        <f>+O16</f>
        <v>0</v>
      </c>
      <c r="AC17" s="199">
        <f t="shared" si="2"/>
        <v>0</v>
      </c>
      <c r="AD17" s="232">
        <f t="shared" si="10"/>
        <v>0</v>
      </c>
      <c r="AE17" s="228">
        <f t="shared" si="11"/>
        <v>0</v>
      </c>
      <c r="AF17" s="647">
        <f t="shared" si="12"/>
        <v>0</v>
      </c>
      <c r="AG17" s="670">
        <f t="shared" si="13"/>
        <v>0</v>
      </c>
      <c r="AH17" s="679">
        <f t="shared" si="14"/>
        <v>0</v>
      </c>
      <c r="AI17" s="700">
        <f t="shared" si="15"/>
        <v>0</v>
      </c>
      <c r="AJ17" s="700">
        <f t="shared" si="16"/>
        <v>0</v>
      </c>
      <c r="AK17" s="701" t="str">
        <f t="shared" si="17"/>
        <v/>
      </c>
      <c r="AL17" s="647" t="str">
        <f>IF(R17="","",SMALL(AK$6:AK$27,ROWS(AN$6:AN17)))</f>
        <v/>
      </c>
      <c r="AM17" s="762"/>
      <c r="AN17" s="779" t="str">
        <f t="shared" si="3"/>
        <v/>
      </c>
      <c r="AO17" s="357" t="str">
        <f t="shared" si="4"/>
        <v/>
      </c>
      <c r="AP17" s="705" t="str">
        <f t="shared" si="18"/>
        <v/>
      </c>
      <c r="AQ17" s="706" t="str">
        <f>IF(AL17="","",IF(AND(AN16=AN17,AO16=AO17,AP16=AP17),AQ16,$AQ$6+11))</f>
        <v/>
      </c>
      <c r="AR17" s="674" t="str">
        <f t="shared" si="5"/>
        <v/>
      </c>
      <c r="AU17" s="469"/>
      <c r="AV17" s="5"/>
      <c r="AY17" s="126"/>
    </row>
    <row r="18" spans="1:51" ht="20.25">
      <c r="A18" s="177">
        <v>13</v>
      </c>
      <c r="B18" s="641"/>
      <c r="C18" s="208"/>
      <c r="D18" s="189"/>
      <c r="E18" s="469"/>
      <c r="F18" s="804">
        <v>13</v>
      </c>
      <c r="G18" s="828">
        <v>7</v>
      </c>
      <c r="H18" s="182" t="str">
        <f t="shared" si="0"/>
        <v/>
      </c>
      <c r="I18" s="212"/>
      <c r="J18" s="830">
        <v>5</v>
      </c>
      <c r="K18" s="185" t="str">
        <f>+H19</f>
        <v/>
      </c>
      <c r="L18" s="212"/>
      <c r="M18" s="830">
        <v>3</v>
      </c>
      <c r="N18" s="96" t="str">
        <f>+H20</f>
        <v/>
      </c>
      <c r="O18" s="352"/>
      <c r="P18" s="214"/>
      <c r="Q18" s="218">
        <v>13</v>
      </c>
      <c r="R18" s="684" t="str">
        <f t="shared" si="19"/>
        <v/>
      </c>
      <c r="S18" s="228">
        <f t="shared" si="19"/>
        <v>0</v>
      </c>
      <c r="T18" s="227">
        <f t="shared" ref="T18" si="28">+I19</f>
        <v>0</v>
      </c>
      <c r="U18" s="227">
        <f t="shared" si="7"/>
        <v>0</v>
      </c>
      <c r="V18" s="105">
        <f t="shared" si="8"/>
        <v>0</v>
      </c>
      <c r="W18" s="688">
        <f>+L15</f>
        <v>0</v>
      </c>
      <c r="X18" s="199">
        <f>+L14</f>
        <v>0</v>
      </c>
      <c r="Y18" s="199">
        <f t="shared" si="1"/>
        <v>0</v>
      </c>
      <c r="Z18" s="232">
        <f t="shared" si="9"/>
        <v>0</v>
      </c>
      <c r="AA18" s="198">
        <f>+O19</f>
        <v>0</v>
      </c>
      <c r="AB18" s="199">
        <f>+O18</f>
        <v>0</v>
      </c>
      <c r="AC18" s="199">
        <f t="shared" si="2"/>
        <v>0</v>
      </c>
      <c r="AD18" s="232">
        <f t="shared" si="10"/>
        <v>0</v>
      </c>
      <c r="AE18" s="228">
        <f t="shared" si="11"/>
        <v>0</v>
      </c>
      <c r="AF18" s="647">
        <f t="shared" si="12"/>
        <v>0</v>
      </c>
      <c r="AG18" s="670">
        <f t="shared" si="13"/>
        <v>0</v>
      </c>
      <c r="AH18" s="679">
        <f t="shared" si="14"/>
        <v>0</v>
      </c>
      <c r="AI18" s="700">
        <f t="shared" si="15"/>
        <v>0</v>
      </c>
      <c r="AJ18" s="700">
        <f t="shared" si="16"/>
        <v>0</v>
      </c>
      <c r="AK18" s="701" t="str">
        <f t="shared" si="17"/>
        <v/>
      </c>
      <c r="AL18" s="647" t="str">
        <f>IF(R18="","",SMALL(AK$6:AK$27,ROWS(AN$6:AN18)))</f>
        <v/>
      </c>
      <c r="AM18" s="762"/>
      <c r="AN18" s="779" t="str">
        <f t="shared" si="3"/>
        <v/>
      </c>
      <c r="AO18" s="357" t="str">
        <f t="shared" si="4"/>
        <v/>
      </c>
      <c r="AP18" s="705" t="str">
        <f t="shared" si="18"/>
        <v/>
      </c>
      <c r="AQ18" s="706" t="str">
        <f>IF(AL18="","",IF(AND(AN17=AN18,AO17=AO18,AP17=AP18),AQ17,$AQ$6+12))</f>
        <v/>
      </c>
      <c r="AR18" s="674" t="str">
        <f t="shared" si="5"/>
        <v/>
      </c>
      <c r="AU18" s="469"/>
      <c r="AV18" s="5"/>
      <c r="AY18" s="126"/>
    </row>
    <row r="19" spans="1:51" ht="21" thickBot="1">
      <c r="A19" s="177">
        <v>14</v>
      </c>
      <c r="B19" s="643"/>
      <c r="C19" s="207"/>
      <c r="D19" s="189"/>
      <c r="E19" s="469"/>
      <c r="F19" s="802">
        <v>14</v>
      </c>
      <c r="G19" s="829"/>
      <c r="H19" s="183" t="str">
        <f t="shared" si="0"/>
        <v/>
      </c>
      <c r="I19" s="216"/>
      <c r="J19" s="829"/>
      <c r="K19" s="184" t="str">
        <f>+H17</f>
        <v/>
      </c>
      <c r="L19" s="216"/>
      <c r="M19" s="829"/>
      <c r="N19" s="102" t="str">
        <f>+H18</f>
        <v/>
      </c>
      <c r="O19" s="473"/>
      <c r="P19" s="214"/>
      <c r="Q19" s="218">
        <v>14</v>
      </c>
      <c r="R19" s="684" t="str">
        <f t="shared" si="19"/>
        <v/>
      </c>
      <c r="S19" s="228">
        <f t="shared" si="19"/>
        <v>0</v>
      </c>
      <c r="T19" s="227">
        <f t="shared" ref="T19" si="29">+I18</f>
        <v>0</v>
      </c>
      <c r="U19" s="227">
        <f t="shared" si="7"/>
        <v>0</v>
      </c>
      <c r="V19" s="105">
        <f t="shared" si="8"/>
        <v>0</v>
      </c>
      <c r="W19" s="688">
        <f>+L18</f>
        <v>0</v>
      </c>
      <c r="X19" s="199">
        <f>+L19</f>
        <v>0</v>
      </c>
      <c r="Y19" s="199">
        <f t="shared" si="1"/>
        <v>0</v>
      </c>
      <c r="Z19" s="232">
        <f t="shared" si="9"/>
        <v>0</v>
      </c>
      <c r="AA19" s="198">
        <f>+O20</f>
        <v>0</v>
      </c>
      <c r="AB19" s="199">
        <f>+O21</f>
        <v>0</v>
      </c>
      <c r="AC19" s="199">
        <f t="shared" si="2"/>
        <v>0</v>
      </c>
      <c r="AD19" s="232">
        <f t="shared" si="10"/>
        <v>0</v>
      </c>
      <c r="AE19" s="228">
        <f t="shared" si="11"/>
        <v>0</v>
      </c>
      <c r="AF19" s="647">
        <f t="shared" si="12"/>
        <v>0</v>
      </c>
      <c r="AG19" s="670">
        <f t="shared" si="13"/>
        <v>0</v>
      </c>
      <c r="AH19" s="679">
        <f t="shared" si="14"/>
        <v>0</v>
      </c>
      <c r="AI19" s="700">
        <f t="shared" si="15"/>
        <v>0</v>
      </c>
      <c r="AJ19" s="700">
        <f t="shared" si="16"/>
        <v>0</v>
      </c>
      <c r="AK19" s="701" t="str">
        <f t="shared" si="17"/>
        <v/>
      </c>
      <c r="AL19" s="647" t="str">
        <f>IF(R19="","",SMALL(AK$6:AK$27,ROWS(AN$6:AN19)))</f>
        <v/>
      </c>
      <c r="AM19" s="762"/>
      <c r="AN19" s="779" t="str">
        <f t="shared" si="3"/>
        <v/>
      </c>
      <c r="AO19" s="357" t="str">
        <f t="shared" si="4"/>
        <v/>
      </c>
      <c r="AP19" s="705" t="str">
        <f t="shared" si="18"/>
        <v/>
      </c>
      <c r="AQ19" s="706" t="str">
        <f>IF(AL19="","",IF(AND(AN18=AN19,AO18=AO19,AP18=AP19),AQ18,$AQ$6+13))</f>
        <v/>
      </c>
      <c r="AR19" s="674" t="str">
        <f t="shared" si="5"/>
        <v/>
      </c>
      <c r="AU19" s="469"/>
      <c r="AV19" s="5"/>
      <c r="AY19" s="126"/>
    </row>
    <row r="20" spans="1:51" ht="20.25">
      <c r="A20" s="177">
        <v>15</v>
      </c>
      <c r="B20" s="641"/>
      <c r="C20" s="208"/>
      <c r="D20" s="189"/>
      <c r="E20" s="469"/>
      <c r="F20" s="804">
        <v>15</v>
      </c>
      <c r="G20" s="828">
        <v>8</v>
      </c>
      <c r="H20" s="182" t="str">
        <f t="shared" si="0"/>
        <v/>
      </c>
      <c r="I20" s="212"/>
      <c r="J20" s="830">
        <v>4</v>
      </c>
      <c r="K20" s="185" t="str">
        <f>+H22</f>
        <v/>
      </c>
      <c r="L20" s="212"/>
      <c r="M20" s="830">
        <v>6</v>
      </c>
      <c r="N20" s="96" t="str">
        <f>+H19</f>
        <v/>
      </c>
      <c r="O20" s="352"/>
      <c r="P20" s="214"/>
      <c r="Q20" s="218">
        <v>15</v>
      </c>
      <c r="R20" s="684" t="str">
        <f t="shared" si="19"/>
        <v/>
      </c>
      <c r="S20" s="228">
        <f t="shared" si="19"/>
        <v>0</v>
      </c>
      <c r="T20" s="227">
        <f t="shared" ref="T20" si="30">+I21</f>
        <v>0</v>
      </c>
      <c r="U20" s="227">
        <f t="shared" si="7"/>
        <v>0</v>
      </c>
      <c r="V20" s="105">
        <f t="shared" si="8"/>
        <v>0</v>
      </c>
      <c r="W20" s="688">
        <f>+L21</f>
        <v>0</v>
      </c>
      <c r="X20" s="199">
        <f>+L20</f>
        <v>0</v>
      </c>
      <c r="Y20" s="199">
        <f t="shared" si="1"/>
        <v>0</v>
      </c>
      <c r="Z20" s="232">
        <f t="shared" si="9"/>
        <v>0</v>
      </c>
      <c r="AA20" s="198">
        <f>+O18</f>
        <v>0</v>
      </c>
      <c r="AB20" s="199">
        <f>+O19</f>
        <v>0</v>
      </c>
      <c r="AC20" s="199">
        <f t="shared" si="2"/>
        <v>0</v>
      </c>
      <c r="AD20" s="232">
        <f t="shared" si="10"/>
        <v>0</v>
      </c>
      <c r="AE20" s="228">
        <f t="shared" si="11"/>
        <v>0</v>
      </c>
      <c r="AF20" s="647">
        <f t="shared" si="12"/>
        <v>0</v>
      </c>
      <c r="AG20" s="670">
        <f t="shared" si="13"/>
        <v>0</v>
      </c>
      <c r="AH20" s="679">
        <f t="shared" si="14"/>
        <v>0</v>
      </c>
      <c r="AI20" s="700">
        <f t="shared" si="15"/>
        <v>0</v>
      </c>
      <c r="AJ20" s="700">
        <f t="shared" si="16"/>
        <v>0</v>
      </c>
      <c r="AK20" s="701" t="str">
        <f t="shared" si="17"/>
        <v/>
      </c>
      <c r="AL20" s="647" t="str">
        <f>IF(R20="","",SMALL(AK$6:AK$27,ROWS(AN$6:AN20)))</f>
        <v/>
      </c>
      <c r="AM20" s="762"/>
      <c r="AN20" s="779" t="str">
        <f t="shared" si="3"/>
        <v/>
      </c>
      <c r="AO20" s="357" t="str">
        <f t="shared" si="4"/>
        <v/>
      </c>
      <c r="AP20" s="705" t="str">
        <f t="shared" si="18"/>
        <v/>
      </c>
      <c r="AQ20" s="706" t="str">
        <f>IF(AL20="","",IF(AND(AN19=AN20,AO19=AO20,AP19=AP20),AQ19,$AQ$6+14))</f>
        <v/>
      </c>
      <c r="AR20" s="674" t="str">
        <f t="shared" si="5"/>
        <v/>
      </c>
      <c r="AU20" s="469"/>
      <c r="AV20" s="5"/>
      <c r="AY20" s="126"/>
    </row>
    <row r="21" spans="1:51" ht="21" thickBot="1">
      <c r="A21" s="177">
        <v>16</v>
      </c>
      <c r="B21" s="812"/>
      <c r="C21" s="207"/>
      <c r="D21" s="189"/>
      <c r="E21" s="469"/>
      <c r="F21" s="802">
        <v>16</v>
      </c>
      <c r="G21" s="829"/>
      <c r="H21" s="183" t="str">
        <f t="shared" si="0"/>
        <v/>
      </c>
      <c r="I21" s="216"/>
      <c r="J21" s="829"/>
      <c r="K21" s="184" t="str">
        <f>+H20</f>
        <v/>
      </c>
      <c r="L21" s="216"/>
      <c r="M21" s="829"/>
      <c r="N21" s="102" t="str">
        <f>+H21</f>
        <v/>
      </c>
      <c r="O21" s="473"/>
      <c r="P21" s="214"/>
      <c r="Q21" s="218">
        <v>16</v>
      </c>
      <c r="R21" s="684" t="str">
        <f t="shared" si="19"/>
        <v/>
      </c>
      <c r="S21" s="228">
        <f t="shared" si="19"/>
        <v>0</v>
      </c>
      <c r="T21" s="227">
        <f t="shared" ref="T21" si="31">+I20</f>
        <v>0</v>
      </c>
      <c r="U21" s="227">
        <f t="shared" si="7"/>
        <v>0</v>
      </c>
      <c r="V21" s="105">
        <f t="shared" si="8"/>
        <v>0</v>
      </c>
      <c r="W21" s="688">
        <f>+L23</f>
        <v>0</v>
      </c>
      <c r="X21" s="199">
        <f>+L22</f>
        <v>0</v>
      </c>
      <c r="Y21" s="199">
        <f t="shared" si="1"/>
        <v>0</v>
      </c>
      <c r="Z21" s="232">
        <f t="shared" si="9"/>
        <v>0</v>
      </c>
      <c r="AA21" s="198">
        <f>+O21</f>
        <v>0</v>
      </c>
      <c r="AB21" s="199">
        <f>+O20</f>
        <v>0</v>
      </c>
      <c r="AC21" s="199">
        <f t="shared" si="2"/>
        <v>0</v>
      </c>
      <c r="AD21" s="232">
        <f t="shared" si="10"/>
        <v>0</v>
      </c>
      <c r="AE21" s="228">
        <f t="shared" si="11"/>
        <v>0</v>
      </c>
      <c r="AF21" s="647">
        <f t="shared" si="12"/>
        <v>0</v>
      </c>
      <c r="AG21" s="670">
        <f t="shared" si="13"/>
        <v>0</v>
      </c>
      <c r="AH21" s="679">
        <f t="shared" si="14"/>
        <v>0</v>
      </c>
      <c r="AI21" s="700">
        <f t="shared" si="15"/>
        <v>0</v>
      </c>
      <c r="AJ21" s="700">
        <f t="shared" si="16"/>
        <v>0</v>
      </c>
      <c r="AK21" s="701" t="str">
        <f t="shared" si="17"/>
        <v/>
      </c>
      <c r="AL21" s="647" t="str">
        <f>IF(R21="","",SMALL(AK$6:AK$27,ROWS(AN$6:AN21)))</f>
        <v/>
      </c>
      <c r="AM21" s="762"/>
      <c r="AN21" s="779" t="str">
        <f t="shared" si="3"/>
        <v/>
      </c>
      <c r="AO21" s="357" t="str">
        <f t="shared" si="4"/>
        <v/>
      </c>
      <c r="AP21" s="705" t="str">
        <f t="shared" si="18"/>
        <v/>
      </c>
      <c r="AQ21" s="706" t="str">
        <f>IF(AL21="","",IF(AND(AN20=AN21,AO20=AO21,AP20=AP21),AQ20,$AQ$6+15))</f>
        <v/>
      </c>
      <c r="AR21" s="674" t="str">
        <f t="shared" si="5"/>
        <v/>
      </c>
      <c r="AU21" s="469"/>
      <c r="AV21" s="5"/>
      <c r="AY21" s="126"/>
    </row>
    <row r="22" spans="1:51" ht="20.25">
      <c r="A22" s="177">
        <v>17</v>
      </c>
      <c r="B22" s="641"/>
      <c r="C22" s="208"/>
      <c r="D22" s="189"/>
      <c r="E22" s="469"/>
      <c r="F22" s="804">
        <v>17</v>
      </c>
      <c r="G22" s="828">
        <v>9</v>
      </c>
      <c r="H22" s="182" t="str">
        <f t="shared" si="0"/>
        <v/>
      </c>
      <c r="I22" s="212"/>
      <c r="J22" s="830">
        <v>3</v>
      </c>
      <c r="K22" s="185" t="str">
        <f>+H23</f>
        <v/>
      </c>
      <c r="L22" s="212"/>
      <c r="M22" s="830">
        <v>7</v>
      </c>
      <c r="N22" s="96" t="str">
        <f>+H25</f>
        <v/>
      </c>
      <c r="O22" s="352"/>
      <c r="P22" s="214"/>
      <c r="Q22" s="218">
        <v>17</v>
      </c>
      <c r="R22" s="684" t="str">
        <f t="shared" si="19"/>
        <v/>
      </c>
      <c r="S22" s="228">
        <f t="shared" si="19"/>
        <v>0</v>
      </c>
      <c r="T22" s="227">
        <f t="shared" ref="T22" si="32">+I23</f>
        <v>0</v>
      </c>
      <c r="U22" s="227">
        <f t="shared" si="7"/>
        <v>0</v>
      </c>
      <c r="V22" s="105">
        <f t="shared" si="8"/>
        <v>0</v>
      </c>
      <c r="W22" s="688">
        <f>+L20</f>
        <v>0</v>
      </c>
      <c r="X22" s="199">
        <f>+L21</f>
        <v>0</v>
      </c>
      <c r="Y22" s="199">
        <f t="shared" si="1"/>
        <v>0</v>
      </c>
      <c r="Z22" s="232">
        <f t="shared" si="9"/>
        <v>0</v>
      </c>
      <c r="AA22" s="198">
        <f>+O23</f>
        <v>0</v>
      </c>
      <c r="AB22" s="199">
        <f>+O22</f>
        <v>0</v>
      </c>
      <c r="AC22" s="199">
        <f t="shared" si="2"/>
        <v>0</v>
      </c>
      <c r="AD22" s="232">
        <f t="shared" si="10"/>
        <v>0</v>
      </c>
      <c r="AE22" s="228">
        <f t="shared" si="11"/>
        <v>0</v>
      </c>
      <c r="AF22" s="647">
        <f t="shared" si="12"/>
        <v>0</v>
      </c>
      <c r="AG22" s="670">
        <f t="shared" si="13"/>
        <v>0</v>
      </c>
      <c r="AH22" s="679">
        <f t="shared" si="14"/>
        <v>0</v>
      </c>
      <c r="AI22" s="700">
        <f t="shared" si="15"/>
        <v>0</v>
      </c>
      <c r="AJ22" s="700">
        <f t="shared" si="16"/>
        <v>0</v>
      </c>
      <c r="AK22" s="701" t="str">
        <f t="shared" si="17"/>
        <v/>
      </c>
      <c r="AL22" s="647" t="str">
        <f>IF(R22="","",SMALL(AK$6:AK$27,ROWS(AN$6:AN22)))</f>
        <v/>
      </c>
      <c r="AM22" s="762"/>
      <c r="AN22" s="779" t="str">
        <f t="shared" si="3"/>
        <v/>
      </c>
      <c r="AO22" s="357" t="str">
        <f t="shared" si="4"/>
        <v/>
      </c>
      <c r="AP22" s="705" t="str">
        <f t="shared" si="18"/>
        <v/>
      </c>
      <c r="AQ22" s="706" t="str">
        <f>IF(AL22="","",IF(AND(AN21=AN22,AO21=AO22,AP21=AP22),AQ21,$AQ$6+16))</f>
        <v/>
      </c>
      <c r="AR22" s="674" t="str">
        <f t="shared" si="5"/>
        <v/>
      </c>
      <c r="AU22" s="469"/>
      <c r="AV22" s="5"/>
      <c r="AY22" s="126"/>
    </row>
    <row r="23" spans="1:51" ht="21" thickBot="1">
      <c r="A23" s="177">
        <v>18</v>
      </c>
      <c r="B23" s="812"/>
      <c r="C23" s="207"/>
      <c r="D23" s="189"/>
      <c r="F23" s="802">
        <v>18</v>
      </c>
      <c r="G23" s="829"/>
      <c r="H23" s="183" t="str">
        <f t="shared" si="0"/>
        <v/>
      </c>
      <c r="I23" s="216"/>
      <c r="J23" s="829"/>
      <c r="K23" s="186" t="str">
        <f>+H21</f>
        <v/>
      </c>
      <c r="L23" s="216"/>
      <c r="M23" s="829"/>
      <c r="N23" s="102" t="str">
        <f>+H22</f>
        <v/>
      </c>
      <c r="O23" s="473"/>
      <c r="P23" s="214"/>
      <c r="Q23" s="218">
        <v>18</v>
      </c>
      <c r="R23" s="684" t="str">
        <f t="shared" si="19"/>
        <v/>
      </c>
      <c r="S23" s="228">
        <f t="shared" si="19"/>
        <v>0</v>
      </c>
      <c r="T23" s="227">
        <f t="shared" ref="T23" si="33">+I22</f>
        <v>0</v>
      </c>
      <c r="U23" s="227">
        <f t="shared" ref="U23:U27" si="34">SUM(S23-T23)</f>
        <v>0</v>
      </c>
      <c r="V23" s="105">
        <f t="shared" si="8"/>
        <v>0</v>
      </c>
      <c r="W23" s="688">
        <f>+L22</f>
        <v>0</v>
      </c>
      <c r="X23" s="199">
        <f>+L23</f>
        <v>0</v>
      </c>
      <c r="Y23" s="199">
        <f t="shared" si="1"/>
        <v>0</v>
      </c>
      <c r="Z23" s="232">
        <f t="shared" si="9"/>
        <v>0</v>
      </c>
      <c r="AA23" s="198">
        <f>+O25</f>
        <v>0</v>
      </c>
      <c r="AB23" s="199">
        <f>+O24</f>
        <v>0</v>
      </c>
      <c r="AC23" s="199">
        <f t="shared" si="2"/>
        <v>0</v>
      </c>
      <c r="AD23" s="232">
        <f t="shared" si="10"/>
        <v>0</v>
      </c>
      <c r="AE23" s="228">
        <f t="shared" si="11"/>
        <v>0</v>
      </c>
      <c r="AF23" s="647">
        <f t="shared" si="12"/>
        <v>0</v>
      </c>
      <c r="AG23" s="670">
        <f t="shared" si="13"/>
        <v>0</v>
      </c>
      <c r="AH23" s="679">
        <f t="shared" si="14"/>
        <v>0</v>
      </c>
      <c r="AI23" s="700">
        <f t="shared" si="15"/>
        <v>0</v>
      </c>
      <c r="AJ23" s="700">
        <f t="shared" si="16"/>
        <v>0</v>
      </c>
      <c r="AK23" s="701" t="str">
        <f t="shared" si="17"/>
        <v/>
      </c>
      <c r="AL23" s="647" t="str">
        <f>IF(R23="","",SMALL(AK$6:AK$27,ROWS(AN$6:AN23)))</f>
        <v/>
      </c>
      <c r="AM23" s="762"/>
      <c r="AN23" s="779" t="str">
        <f t="shared" si="3"/>
        <v/>
      </c>
      <c r="AO23" s="357" t="str">
        <f t="shared" si="4"/>
        <v/>
      </c>
      <c r="AP23" s="705" t="str">
        <f t="shared" si="18"/>
        <v/>
      </c>
      <c r="AQ23" s="706" t="str">
        <f>IF(AL23="","",IF(AND(AN22=AN23,AO22=AO23,AP22=AP23),AQ22,$AQ$6+17))</f>
        <v/>
      </c>
      <c r="AR23" s="674" t="str">
        <f t="shared" si="5"/>
        <v/>
      </c>
      <c r="AU23" s="469"/>
      <c r="AV23" s="5"/>
      <c r="AY23" s="126"/>
    </row>
    <row r="24" spans="1:51" ht="20.25">
      <c r="A24" s="177">
        <v>19</v>
      </c>
      <c r="B24" s="641"/>
      <c r="C24" s="207"/>
      <c r="D24" s="189"/>
      <c r="F24" s="803">
        <v>19</v>
      </c>
      <c r="G24" s="828">
        <v>10</v>
      </c>
      <c r="H24" s="182" t="str">
        <f t="shared" si="0"/>
        <v/>
      </c>
      <c r="I24" s="212"/>
      <c r="J24" s="830">
        <v>2</v>
      </c>
      <c r="K24" s="185" t="str">
        <f>+H26</f>
        <v/>
      </c>
      <c r="L24" s="212"/>
      <c r="M24" s="830">
        <v>5</v>
      </c>
      <c r="N24" s="353" t="str">
        <f>+H26</f>
        <v/>
      </c>
      <c r="O24" s="352"/>
      <c r="P24" s="214"/>
      <c r="Q24" s="218">
        <v>19</v>
      </c>
      <c r="R24" s="684" t="str">
        <f t="shared" ref="R24:R27" si="35">+H24</f>
        <v/>
      </c>
      <c r="S24" s="256">
        <f>+I24</f>
        <v>0</v>
      </c>
      <c r="T24" s="257">
        <f>+I25</f>
        <v>0</v>
      </c>
      <c r="U24" s="227">
        <f t="shared" ref="U24:U25" si="36">SUM(S24-T24)</f>
        <v>0</v>
      </c>
      <c r="V24" s="105">
        <f t="shared" ref="V24:V25" si="37">IF(S24+T24=0,0,IF(S24=T24,2,IF(S24&lt;T24,1,3)))</f>
        <v>0</v>
      </c>
      <c r="W24" s="695">
        <f>+L25</f>
        <v>0</v>
      </c>
      <c r="X24" s="104">
        <f>+L24</f>
        <v>0</v>
      </c>
      <c r="Y24" s="199">
        <f t="shared" ref="Y24:Y25" si="38">SUM(W24-X24)</f>
        <v>0</v>
      </c>
      <c r="Z24" s="232">
        <f t="shared" ref="Z24:Z25" si="39">IF(W24+X24=0,0,IF(W24=X24,2,IF(W24&lt;X24,1,3)))</f>
        <v>0</v>
      </c>
      <c r="AA24" s="103">
        <f>+O26</f>
        <v>0</v>
      </c>
      <c r="AB24" s="104">
        <f>+O27</f>
        <v>0</v>
      </c>
      <c r="AC24" s="199">
        <f t="shared" ref="AC24:AC25" si="40">SUM(AA24-AB24)</f>
        <v>0</v>
      </c>
      <c r="AD24" s="232">
        <f t="shared" ref="AD24:AD25" si="41">IF(AA24+AB24=0,0,IF(AA24=AB24,2,IF(AA24&lt;AB24,1,3)))</f>
        <v>0</v>
      </c>
      <c r="AE24" s="228">
        <f t="shared" ref="AE24:AE25" si="42">SUM(S24+W24+AA24)</f>
        <v>0</v>
      </c>
      <c r="AF24" s="647">
        <f t="shared" ref="AF24:AF25" si="43">SUM(T24+X24+AB24)</f>
        <v>0</v>
      </c>
      <c r="AG24" s="670">
        <f t="shared" ref="AG24:AG25" si="44">SUM(AE24-AF24)</f>
        <v>0</v>
      </c>
      <c r="AH24" s="679">
        <f t="shared" ref="AH24:AH25" si="45">SUM(V24+Z24+AD24)</f>
        <v>0</v>
      </c>
      <c r="AI24" s="700">
        <f t="shared" ref="AI24:AI25" si="46">IF(AG24="","",IF(AG24&gt;0,AG24,0))</f>
        <v>0</v>
      </c>
      <c r="AJ24" s="700">
        <f t="shared" ref="AJ24:AJ25" si="47">IF(AG24="","",IF(AG24&lt;0,AG24,0))</f>
        <v>0</v>
      </c>
      <c r="AK24" s="701" t="str">
        <f t="shared" si="17"/>
        <v/>
      </c>
      <c r="AL24" s="647" t="str">
        <f>IF(R24="","",SMALL(AK$6:AK$27,ROWS(AN$6:AN24)))</f>
        <v/>
      </c>
      <c r="AM24" s="762"/>
      <c r="AN24" s="779" t="str">
        <f t="shared" si="3"/>
        <v/>
      </c>
      <c r="AO24" s="357" t="str">
        <f t="shared" si="4"/>
        <v/>
      </c>
      <c r="AP24" s="705" t="str">
        <f t="shared" si="18"/>
        <v/>
      </c>
      <c r="AQ24" s="706" t="str">
        <f>IF(AL24="","",IF(AND(AN23=AN24,AO23=AO24,AP23=AP24),AQ23,$AQ$6+18))</f>
        <v/>
      </c>
      <c r="AR24" s="674" t="str">
        <f t="shared" si="5"/>
        <v/>
      </c>
      <c r="AU24" s="469"/>
      <c r="AV24" s="5"/>
      <c r="AY24" s="126"/>
    </row>
    <row r="25" spans="1:51" ht="21" thickBot="1">
      <c r="A25" s="177">
        <v>20</v>
      </c>
      <c r="B25" s="641"/>
      <c r="C25" s="207"/>
      <c r="D25" s="189"/>
      <c r="F25" s="802">
        <v>20</v>
      </c>
      <c r="G25" s="829"/>
      <c r="H25" s="183" t="str">
        <f t="shared" si="0"/>
        <v/>
      </c>
      <c r="I25" s="216"/>
      <c r="J25" s="829"/>
      <c r="K25" s="341" t="str">
        <f>+H24</f>
        <v/>
      </c>
      <c r="L25" s="216"/>
      <c r="M25" s="829"/>
      <c r="N25" s="343" t="str">
        <f>+H23</f>
        <v/>
      </c>
      <c r="O25" s="473"/>
      <c r="P25" s="214"/>
      <c r="Q25" s="218">
        <v>20</v>
      </c>
      <c r="R25" s="684" t="str">
        <f t="shared" si="35"/>
        <v/>
      </c>
      <c r="S25" s="256">
        <f>+I25</f>
        <v>0</v>
      </c>
      <c r="T25" s="257">
        <f>+I24</f>
        <v>0</v>
      </c>
      <c r="U25" s="227">
        <f t="shared" si="36"/>
        <v>0</v>
      </c>
      <c r="V25" s="105">
        <f t="shared" si="37"/>
        <v>0</v>
      </c>
      <c r="W25" s="695">
        <f>+L26</f>
        <v>0</v>
      </c>
      <c r="X25" s="104">
        <f>+L27</f>
        <v>0</v>
      </c>
      <c r="Y25" s="199">
        <f t="shared" si="38"/>
        <v>0</v>
      </c>
      <c r="Z25" s="232">
        <f t="shared" si="39"/>
        <v>0</v>
      </c>
      <c r="AA25" s="103">
        <f>+O22</f>
        <v>0</v>
      </c>
      <c r="AB25" s="104">
        <f>+O23</f>
        <v>0</v>
      </c>
      <c r="AC25" s="199">
        <f t="shared" si="40"/>
        <v>0</v>
      </c>
      <c r="AD25" s="232">
        <f t="shared" si="41"/>
        <v>0</v>
      </c>
      <c r="AE25" s="228">
        <f t="shared" si="42"/>
        <v>0</v>
      </c>
      <c r="AF25" s="647">
        <f t="shared" si="43"/>
        <v>0</v>
      </c>
      <c r="AG25" s="670">
        <f t="shared" si="44"/>
        <v>0</v>
      </c>
      <c r="AH25" s="679">
        <f t="shared" si="45"/>
        <v>0</v>
      </c>
      <c r="AI25" s="700">
        <f t="shared" si="46"/>
        <v>0</v>
      </c>
      <c r="AJ25" s="700">
        <f t="shared" si="47"/>
        <v>0</v>
      </c>
      <c r="AK25" s="701" t="str">
        <f t="shared" si="17"/>
        <v/>
      </c>
      <c r="AL25" s="647" t="str">
        <f>IF(R25="","",SMALL(AK$6:AK$27,ROWS(AN$6:AN25)))</f>
        <v/>
      </c>
      <c r="AM25" s="762"/>
      <c r="AN25" s="779" t="str">
        <f t="shared" si="3"/>
        <v/>
      </c>
      <c r="AO25" s="357" t="str">
        <f t="shared" si="4"/>
        <v/>
      </c>
      <c r="AP25" s="705" t="str">
        <f t="shared" si="18"/>
        <v/>
      </c>
      <c r="AQ25" s="706" t="str">
        <f>IF(AL25="","",IF(AND(AN24=AN25,AO24=AO25,AP24=AP25),AQ24,$AQ$6+19))</f>
        <v/>
      </c>
      <c r="AR25" s="674" t="str">
        <f t="shared" si="5"/>
        <v/>
      </c>
      <c r="AU25" s="469"/>
      <c r="AV25" s="5"/>
      <c r="AY25" s="126"/>
    </row>
    <row r="26" spans="1:51" ht="20.25">
      <c r="A26" s="177">
        <v>21</v>
      </c>
      <c r="B26" s="641"/>
      <c r="C26" s="208"/>
      <c r="D26" s="189"/>
      <c r="F26" s="804">
        <v>21</v>
      </c>
      <c r="G26" s="828">
        <v>11</v>
      </c>
      <c r="H26" s="182" t="str">
        <f t="shared" si="0"/>
        <v/>
      </c>
      <c r="I26" s="212"/>
      <c r="J26" s="830">
        <v>1</v>
      </c>
      <c r="K26" s="185" t="str">
        <f>+H25</f>
        <v/>
      </c>
      <c r="L26" s="212"/>
      <c r="M26" s="830">
        <v>4</v>
      </c>
      <c r="N26" s="96" t="str">
        <f>+H24</f>
        <v/>
      </c>
      <c r="O26" s="352"/>
      <c r="P26" s="166"/>
      <c r="Q26" s="218">
        <v>21</v>
      </c>
      <c r="R26" s="684" t="str">
        <f t="shared" si="35"/>
        <v/>
      </c>
      <c r="S26" s="256">
        <f t="shared" ref="S26:S27" si="48">+I26</f>
        <v>0</v>
      </c>
      <c r="T26" s="257">
        <f t="shared" ref="T26" si="49">+I27</f>
        <v>0</v>
      </c>
      <c r="U26" s="257">
        <f t="shared" si="34"/>
        <v>0</v>
      </c>
      <c r="V26" s="110">
        <f t="shared" si="8"/>
        <v>0</v>
      </c>
      <c r="W26" s="695">
        <f>+L24</f>
        <v>0</v>
      </c>
      <c r="X26" s="104">
        <f>+L25</f>
        <v>0</v>
      </c>
      <c r="Y26" s="104">
        <f t="shared" si="1"/>
        <v>0</v>
      </c>
      <c r="Z26" s="258">
        <f t="shared" si="9"/>
        <v>0</v>
      </c>
      <c r="AA26" s="103">
        <f>+O24</f>
        <v>0</v>
      </c>
      <c r="AB26" s="104">
        <f>+O25</f>
        <v>0</v>
      </c>
      <c r="AC26" s="104">
        <f t="shared" si="2"/>
        <v>0</v>
      </c>
      <c r="AD26" s="258">
        <f t="shared" si="10"/>
        <v>0</v>
      </c>
      <c r="AE26" s="256">
        <f t="shared" si="11"/>
        <v>0</v>
      </c>
      <c r="AF26" s="660">
        <f t="shared" si="12"/>
        <v>0</v>
      </c>
      <c r="AG26" s="680">
        <f t="shared" si="13"/>
        <v>0</v>
      </c>
      <c r="AH26" s="681">
        <f t="shared" si="14"/>
        <v>0</v>
      </c>
      <c r="AI26" s="700">
        <f t="shared" si="15"/>
        <v>0</v>
      </c>
      <c r="AJ26" s="700">
        <f t="shared" si="16"/>
        <v>0</v>
      </c>
      <c r="AK26" s="701" t="str">
        <f t="shared" si="17"/>
        <v/>
      </c>
      <c r="AL26" s="647" t="str">
        <f>IF(R26="","",SMALL(AK$6:AK$27,ROWS(AN$6:AN26)))</f>
        <v/>
      </c>
      <c r="AM26" s="762"/>
      <c r="AN26" s="779" t="str">
        <f t="shared" si="3"/>
        <v/>
      </c>
      <c r="AO26" s="357" t="str">
        <f t="shared" si="4"/>
        <v/>
      </c>
      <c r="AP26" s="705" t="str">
        <f t="shared" si="18"/>
        <v/>
      </c>
      <c r="AQ26" s="706" t="str">
        <f>IF(AL26="","",IF(AND(AN25=AN26,AO25=AO26,AP25=AP26),AQ25,$AQ$6+20))</f>
        <v/>
      </c>
      <c r="AR26" s="674" t="str">
        <f t="shared" si="5"/>
        <v/>
      </c>
      <c r="AU26" s="469"/>
      <c r="AV26" s="5"/>
      <c r="AY26" s="126"/>
    </row>
    <row r="27" spans="1:51" ht="21" thickBot="1">
      <c r="A27" s="179">
        <v>22</v>
      </c>
      <c r="B27" s="753"/>
      <c r="C27" s="209"/>
      <c r="D27" s="190"/>
      <c r="F27" s="802">
        <v>22</v>
      </c>
      <c r="G27" s="829"/>
      <c r="H27" s="183" t="str">
        <f t="shared" si="0"/>
        <v/>
      </c>
      <c r="I27" s="216"/>
      <c r="J27" s="829"/>
      <c r="K27" s="186" t="str">
        <f>+H27</f>
        <v/>
      </c>
      <c r="L27" s="216"/>
      <c r="M27" s="829"/>
      <c r="N27" s="102" t="str">
        <f>+H27</f>
        <v/>
      </c>
      <c r="O27" s="473"/>
      <c r="P27" s="166"/>
      <c r="Q27" s="28">
        <v>22</v>
      </c>
      <c r="R27" s="482" t="str">
        <f t="shared" si="35"/>
        <v/>
      </c>
      <c r="S27" s="229">
        <f t="shared" si="48"/>
        <v>0</v>
      </c>
      <c r="T27" s="230">
        <f t="shared" ref="T27" si="50">+I26</f>
        <v>0</v>
      </c>
      <c r="U27" s="230">
        <f t="shared" si="34"/>
        <v>0</v>
      </c>
      <c r="V27" s="195">
        <f t="shared" si="8"/>
        <v>0</v>
      </c>
      <c r="W27" s="696">
        <f>+L27</f>
        <v>0</v>
      </c>
      <c r="X27" s="116">
        <f>+L26</f>
        <v>0</v>
      </c>
      <c r="Y27" s="116">
        <f t="shared" si="1"/>
        <v>0</v>
      </c>
      <c r="Z27" s="233">
        <f t="shared" si="9"/>
        <v>0</v>
      </c>
      <c r="AA27" s="115">
        <f>+O27</f>
        <v>0</v>
      </c>
      <c r="AB27" s="116">
        <f>+O26</f>
        <v>0</v>
      </c>
      <c r="AC27" s="116">
        <f t="shared" si="2"/>
        <v>0</v>
      </c>
      <c r="AD27" s="233">
        <f t="shared" si="10"/>
        <v>0</v>
      </c>
      <c r="AE27" s="229">
        <f t="shared" si="11"/>
        <v>0</v>
      </c>
      <c r="AF27" s="677">
        <f t="shared" si="12"/>
        <v>0</v>
      </c>
      <c r="AG27" s="671">
        <f t="shared" si="13"/>
        <v>0</v>
      </c>
      <c r="AH27" s="682">
        <f t="shared" si="14"/>
        <v>0</v>
      </c>
      <c r="AI27" s="700">
        <f t="shared" si="15"/>
        <v>0</v>
      </c>
      <c r="AJ27" s="700">
        <f t="shared" si="16"/>
        <v>0</v>
      </c>
      <c r="AK27" s="701" t="str">
        <f t="shared" si="17"/>
        <v/>
      </c>
      <c r="AL27" s="647" t="str">
        <f>IF(R27="","",SMALL(AK$6:AK$27,ROWS(AN$6:AN27)))</f>
        <v/>
      </c>
      <c r="AM27" s="764"/>
      <c r="AN27" s="780" t="str">
        <f t="shared" si="3"/>
        <v/>
      </c>
      <c r="AO27" s="707" t="str">
        <f t="shared" si="4"/>
        <v/>
      </c>
      <c r="AP27" s="708" t="str">
        <f t="shared" si="18"/>
        <v/>
      </c>
      <c r="AQ27" s="711" t="str">
        <f>IF(AL27="","",IF(AND(AN26=AN27,AO26=AO27,AP26=AP27),AQ26,$AQ$6+21))</f>
        <v/>
      </c>
      <c r="AR27" s="712" t="str">
        <f t="shared" si="5"/>
        <v/>
      </c>
      <c r="AU27" s="469"/>
      <c r="AV27" s="5"/>
      <c r="AY27" s="126"/>
    </row>
    <row r="28" spans="1:51" ht="16.5" thickBot="1">
      <c r="A28" s="469"/>
      <c r="B28" s="125"/>
      <c r="C28" s="469"/>
      <c r="D28" s="126"/>
      <c r="H28" s="126"/>
      <c r="I28" s="121">
        <f>SUM(I6:I27)</f>
        <v>0</v>
      </c>
      <c r="J28" s="191"/>
      <c r="K28" s="192"/>
      <c r="L28" s="121">
        <f>SUM(L6:L27)</f>
        <v>0</v>
      </c>
      <c r="M28" s="191"/>
      <c r="N28" s="192"/>
      <c r="O28" s="121">
        <f>SUM(O6:O27)</f>
        <v>0</v>
      </c>
      <c r="P28" s="166"/>
      <c r="R28" s="700" t="s">
        <v>12</v>
      </c>
      <c r="S28" s="718">
        <f t="shared" ref="S28:AH28" si="51">SUM(S6:S27)</f>
        <v>0</v>
      </c>
      <c r="T28" s="718">
        <f t="shared" si="51"/>
        <v>0</v>
      </c>
      <c r="U28" s="698">
        <f t="shared" si="51"/>
        <v>0</v>
      </c>
      <c r="V28" s="697">
        <f t="shared" si="51"/>
        <v>0</v>
      </c>
      <c r="W28" s="718">
        <f t="shared" si="51"/>
        <v>0</v>
      </c>
      <c r="X28" s="718">
        <f t="shared" si="51"/>
        <v>0</v>
      </c>
      <c r="Y28" s="698">
        <f t="shared" si="51"/>
        <v>0</v>
      </c>
      <c r="Z28" s="697">
        <f t="shared" si="51"/>
        <v>0</v>
      </c>
      <c r="AA28" s="718">
        <f t="shared" si="51"/>
        <v>0</v>
      </c>
      <c r="AB28" s="718">
        <f t="shared" si="51"/>
        <v>0</v>
      </c>
      <c r="AC28" s="698">
        <f t="shared" si="51"/>
        <v>0</v>
      </c>
      <c r="AD28" s="697">
        <f t="shared" si="51"/>
        <v>0</v>
      </c>
      <c r="AE28" s="699">
        <f t="shared" si="51"/>
        <v>0</v>
      </c>
      <c r="AF28" s="699">
        <f t="shared" si="51"/>
        <v>0</v>
      </c>
      <c r="AG28" s="698">
        <f t="shared" si="51"/>
        <v>0</v>
      </c>
      <c r="AH28" s="697">
        <f t="shared" si="51"/>
        <v>0</v>
      </c>
      <c r="AI28" s="719"/>
      <c r="AJ28" s="719"/>
      <c r="AK28" s="719"/>
      <c r="AL28" s="719"/>
      <c r="AM28" s="719"/>
      <c r="AN28" s="719"/>
      <c r="AO28" s="700">
        <f>SUM(AO6:AO27)</f>
        <v>0</v>
      </c>
      <c r="AP28" s="558"/>
      <c r="AQ28" s="720"/>
      <c r="AR28" s="719"/>
    </row>
    <row r="29" spans="1:51" ht="16.5" thickBot="1">
      <c r="A29" s="469"/>
      <c r="B29" s="125"/>
      <c r="C29" s="469"/>
      <c r="D29" s="126"/>
      <c r="H29" s="126"/>
      <c r="J29" s="167"/>
      <c r="L29" s="126"/>
      <c r="M29" s="127"/>
      <c r="O29" s="126"/>
      <c r="P29" s="166"/>
      <c r="R29" s="95"/>
      <c r="S29" s="95"/>
      <c r="T29" s="94"/>
      <c r="U29" s="94">
        <v>0</v>
      </c>
      <c r="V29" s="94">
        <v>44</v>
      </c>
      <c r="W29" s="94"/>
      <c r="X29" s="94"/>
      <c r="Y29" s="94">
        <v>0</v>
      </c>
      <c r="Z29" s="94">
        <v>44</v>
      </c>
      <c r="AA29" s="94"/>
      <c r="AB29" s="94"/>
      <c r="AC29" s="94">
        <v>0</v>
      </c>
      <c r="AD29" s="94">
        <v>44</v>
      </c>
      <c r="AE29" s="94"/>
      <c r="AF29" s="94"/>
      <c r="AG29" s="94" t="str">
        <f>IF(AG28=0,"OK","ERREUR")</f>
        <v>OK</v>
      </c>
      <c r="AH29" s="94">
        <f>SUM(V29+Z29+AD29)</f>
        <v>132</v>
      </c>
      <c r="AI29" s="95"/>
      <c r="AJ29" s="95"/>
      <c r="AK29" s="95"/>
      <c r="AL29" s="95"/>
      <c r="AM29" s="95"/>
      <c r="AN29" s="95"/>
      <c r="AO29" s="94" t="str">
        <f>IF(AO28=0,"OK","ERREUR")</f>
        <v>OK</v>
      </c>
      <c r="AP29"/>
      <c r="AQ29" s="194"/>
      <c r="AR29" s="95"/>
    </row>
    <row r="30" spans="1:51" ht="16.5" thickBot="1">
      <c r="B30" s="478" t="s">
        <v>278</v>
      </c>
      <c r="H30" s="126"/>
      <c r="I30" s="169"/>
      <c r="J30" s="169"/>
      <c r="K30" s="169"/>
      <c r="L30" s="170"/>
      <c r="M30" s="171"/>
      <c r="N30" s="169"/>
      <c r="O30" s="5"/>
    </row>
    <row r="31" spans="1:51" ht="16.5" thickBot="1">
      <c r="B31" s="480" t="s">
        <v>295</v>
      </c>
      <c r="H31" s="181" t="s">
        <v>154</v>
      </c>
      <c r="I31" s="169"/>
      <c r="J31" s="169"/>
      <c r="K31" s="827" t="s">
        <v>133</v>
      </c>
      <c r="L31" s="827"/>
      <c r="M31" s="171"/>
      <c r="N31" s="169"/>
      <c r="O31" s="5"/>
    </row>
    <row r="38" spans="14:14">
      <c r="N38" s="90" t="s">
        <v>0</v>
      </c>
    </row>
  </sheetData>
  <sheetProtection password="CFC3" sheet="1" objects="1" scenarios="1" formatCells="0" formatColumns="0" formatRows="0" insertColumns="0" insertRows="0" insertHyperlinks="0" deleteColumns="0" deleteRows="0" sort="0"/>
  <mergeCells count="39">
    <mergeCell ref="AT8:AT9"/>
    <mergeCell ref="AT14:AT15"/>
    <mergeCell ref="AX11:AX12"/>
    <mergeCell ref="G8:G9"/>
    <mergeCell ref="J8:J9"/>
    <mergeCell ref="M8:M9"/>
    <mergeCell ref="AQ4:AR4"/>
    <mergeCell ref="K31:L31"/>
    <mergeCell ref="G26:G27"/>
    <mergeCell ref="J26:J27"/>
    <mergeCell ref="M26:M27"/>
    <mergeCell ref="G24:G25"/>
    <mergeCell ref="G20:G21"/>
    <mergeCell ref="J20:J21"/>
    <mergeCell ref="M20:M21"/>
    <mergeCell ref="G22:G23"/>
    <mergeCell ref="J22:J23"/>
    <mergeCell ref="M22:M23"/>
    <mergeCell ref="J24:J25"/>
    <mergeCell ref="M24:M25"/>
    <mergeCell ref="G18:G19"/>
    <mergeCell ref="J18:J19"/>
    <mergeCell ref="Q2:S2"/>
    <mergeCell ref="H3:I3"/>
    <mergeCell ref="G6:G7"/>
    <mergeCell ref="J6:J7"/>
    <mergeCell ref="M6:M7"/>
    <mergeCell ref="M18:M19"/>
    <mergeCell ref="G10:G11"/>
    <mergeCell ref="J10:J11"/>
    <mergeCell ref="M10:M11"/>
    <mergeCell ref="G12:G13"/>
    <mergeCell ref="J12:J13"/>
    <mergeCell ref="M12:M13"/>
    <mergeCell ref="J14:J15"/>
    <mergeCell ref="M14:M15"/>
    <mergeCell ref="G16:G17"/>
    <mergeCell ref="J16:J17"/>
    <mergeCell ref="M16:M17"/>
  </mergeCells>
  <conditionalFormatting sqref="AQ6:AQ27">
    <cfRule type="duplicateValues" dxfId="21" priority="9"/>
  </conditionalFormatting>
  <conditionalFormatting sqref="AG29 AO29">
    <cfRule type="containsText" dxfId="20" priority="7" operator="containsText" text="ERREUR">
      <formula>NOT(ISERROR(SEARCH("ERREUR",AG29)))</formula>
    </cfRule>
    <cfRule type="containsText" dxfId="19" priority="8" operator="containsText" text="OK">
      <formula>NOT(ISERROR(SEARCH("OK",AG29)))</formula>
    </cfRule>
  </conditionalFormatting>
  <conditionalFormatting sqref="AQ7">
    <cfRule type="duplicateValues" dxfId="18" priority="3"/>
  </conditionalFormatting>
  <conditionalFormatting sqref="AQ7:AQ27">
    <cfRule type="duplicateValues" dxfId="17" priority="2"/>
  </conditionalFormatting>
  <hyperlinks>
    <hyperlink ref="A2" location="'Tirage Renc.'!A1" display="'Tirage Renc.'!A1"/>
  </hyperlinks>
  <pageMargins left="0.27" right="0.19" top="0.74803149606299213" bottom="0.74803149606299213" header="0.22" footer="0.31496062992125984"/>
  <pageSetup paperSize="9" orientation="landscape" horizontalDpi="4294967293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G15"/>
  <sheetViews>
    <sheetView view="pageBreakPreview" zoomScale="80" zoomScaleNormal="80" zoomScaleSheetLayoutView="80" workbookViewId="0">
      <selection activeCell="F16" sqref="F16"/>
    </sheetView>
  </sheetViews>
  <sheetFormatPr baseColWidth="10" defaultRowHeight="15"/>
  <cols>
    <col min="1" max="1" width="18.140625" customWidth="1"/>
    <col min="2" max="2" width="12.85546875" customWidth="1"/>
    <col min="3" max="3" width="19.5703125" customWidth="1"/>
    <col min="4" max="4" width="12.7109375" customWidth="1"/>
    <col min="5" max="5" width="19.7109375" customWidth="1"/>
    <col min="6" max="6" width="13" customWidth="1"/>
    <col min="7" max="7" width="21.7109375" customWidth="1"/>
  </cols>
  <sheetData>
    <row r="1" spans="1:7" ht="35.25">
      <c r="D1" s="402" t="s">
        <v>238</v>
      </c>
    </row>
    <row r="2" spans="1:7" ht="15.75" thickBot="1"/>
    <row r="3" spans="1:7" ht="36" thickBot="1">
      <c r="A3" s="373" t="s">
        <v>96</v>
      </c>
      <c r="B3" s="374" t="s">
        <v>95</v>
      </c>
      <c r="C3" s="375" t="s">
        <v>97</v>
      </c>
      <c r="D3" s="374" t="s">
        <v>95</v>
      </c>
      <c r="E3" s="376" t="s">
        <v>98</v>
      </c>
      <c r="F3" s="374" t="s">
        <v>95</v>
      </c>
      <c r="G3" s="377" t="s">
        <v>99</v>
      </c>
    </row>
    <row r="4" spans="1:7" ht="35.25">
      <c r="A4" s="309"/>
      <c r="B4" s="378">
        <v>1</v>
      </c>
      <c r="C4" s="379" t="s">
        <v>15</v>
      </c>
      <c r="D4" s="380">
        <v>12</v>
      </c>
      <c r="E4" s="379" t="s">
        <v>22</v>
      </c>
      <c r="F4" s="381">
        <v>9</v>
      </c>
      <c r="G4" s="379" t="s">
        <v>19</v>
      </c>
    </row>
    <row r="5" spans="1:7" ht="35.25">
      <c r="A5" s="310"/>
      <c r="B5" s="382">
        <v>2</v>
      </c>
      <c r="C5" s="383" t="s">
        <v>16</v>
      </c>
      <c r="D5" s="384">
        <v>11</v>
      </c>
      <c r="E5" s="383" t="s">
        <v>35</v>
      </c>
      <c r="F5" s="385">
        <v>10</v>
      </c>
      <c r="G5" s="383" t="s">
        <v>36</v>
      </c>
    </row>
    <row r="6" spans="1:7" ht="35.25">
      <c r="A6" s="585" t="s">
        <v>112</v>
      </c>
      <c r="B6" s="382">
        <v>3</v>
      </c>
      <c r="C6" s="386" t="s">
        <v>17</v>
      </c>
      <c r="D6" s="384">
        <v>10</v>
      </c>
      <c r="E6" s="387" t="s">
        <v>23</v>
      </c>
      <c r="F6" s="388">
        <v>11</v>
      </c>
      <c r="G6" s="386" t="s">
        <v>20</v>
      </c>
    </row>
    <row r="7" spans="1:7" ht="35.25">
      <c r="A7" s="586"/>
      <c r="B7" s="382">
        <v>4</v>
      </c>
      <c r="C7" s="386" t="s">
        <v>18</v>
      </c>
      <c r="D7" s="384">
        <v>9</v>
      </c>
      <c r="E7" s="386" t="s">
        <v>33</v>
      </c>
      <c r="F7" s="388">
        <v>12</v>
      </c>
      <c r="G7" s="386" t="s">
        <v>21</v>
      </c>
    </row>
    <row r="8" spans="1:7" ht="35.25">
      <c r="A8" s="587" t="s">
        <v>113</v>
      </c>
      <c r="B8" s="382">
        <v>5</v>
      </c>
      <c r="C8" s="389" t="s">
        <v>24</v>
      </c>
      <c r="D8" s="384">
        <v>8</v>
      </c>
      <c r="E8" s="390" t="s">
        <v>63</v>
      </c>
      <c r="F8" s="388">
        <v>1</v>
      </c>
      <c r="G8" s="389" t="s">
        <v>37</v>
      </c>
    </row>
    <row r="9" spans="1:7" ht="35.25">
      <c r="A9" s="311"/>
      <c r="B9" s="382">
        <v>6</v>
      </c>
      <c r="C9" s="391" t="s">
        <v>25</v>
      </c>
      <c r="D9" s="392">
        <v>7</v>
      </c>
      <c r="E9" s="389" t="s">
        <v>41</v>
      </c>
      <c r="F9" s="388">
        <v>2</v>
      </c>
      <c r="G9" s="389" t="s">
        <v>38</v>
      </c>
    </row>
    <row r="10" spans="1:7" ht="35.25">
      <c r="A10" s="311"/>
      <c r="B10" s="382">
        <v>7</v>
      </c>
      <c r="C10" s="389" t="s">
        <v>29</v>
      </c>
      <c r="D10" s="456">
        <v>5</v>
      </c>
      <c r="E10" s="389" t="s">
        <v>26</v>
      </c>
      <c r="F10" s="388">
        <v>3</v>
      </c>
      <c r="G10" s="389" t="s">
        <v>32</v>
      </c>
    </row>
    <row r="11" spans="1:7" ht="35.25">
      <c r="A11" s="311"/>
      <c r="B11" s="382">
        <v>8</v>
      </c>
      <c r="C11" s="389" t="s">
        <v>30</v>
      </c>
      <c r="D11" s="456">
        <v>6</v>
      </c>
      <c r="E11" s="389" t="s">
        <v>48</v>
      </c>
      <c r="F11" s="388">
        <v>7</v>
      </c>
      <c r="G11" s="389" t="s">
        <v>42</v>
      </c>
    </row>
    <row r="12" spans="1:7" ht="35.25">
      <c r="A12" s="311"/>
      <c r="B12" s="382">
        <v>9</v>
      </c>
      <c r="C12" s="389" t="s">
        <v>50</v>
      </c>
      <c r="D12" s="457">
        <v>4</v>
      </c>
      <c r="E12" s="389" t="s">
        <v>62</v>
      </c>
      <c r="F12" s="388">
        <v>5</v>
      </c>
      <c r="G12" s="389" t="s">
        <v>64</v>
      </c>
    </row>
    <row r="13" spans="1:7" ht="35.25">
      <c r="A13" s="311"/>
      <c r="B13" s="382">
        <v>10</v>
      </c>
      <c r="C13" s="393" t="s">
        <v>51</v>
      </c>
      <c r="D13" s="388">
        <v>3</v>
      </c>
      <c r="E13" s="393" t="s">
        <v>61</v>
      </c>
      <c r="F13" s="394">
        <v>6</v>
      </c>
      <c r="G13" s="393" t="s">
        <v>54</v>
      </c>
    </row>
    <row r="14" spans="1:7" ht="35.25">
      <c r="A14" s="311"/>
      <c r="B14" s="395">
        <v>11</v>
      </c>
      <c r="C14" s="393" t="s">
        <v>57</v>
      </c>
      <c r="D14" s="396">
        <v>2</v>
      </c>
      <c r="E14" s="393" t="s">
        <v>68</v>
      </c>
      <c r="F14" s="394">
        <v>4</v>
      </c>
      <c r="G14" s="393" t="s">
        <v>69</v>
      </c>
    </row>
    <row r="15" spans="1:7" ht="36" thickBot="1">
      <c r="A15" s="397"/>
      <c r="B15" s="398">
        <v>12</v>
      </c>
      <c r="C15" s="399" t="s">
        <v>65</v>
      </c>
      <c r="D15" s="400">
        <v>1</v>
      </c>
      <c r="E15" s="399" t="s">
        <v>66</v>
      </c>
      <c r="F15" s="401">
        <v>8</v>
      </c>
      <c r="G15" s="399" t="s">
        <v>67</v>
      </c>
    </row>
  </sheetData>
  <pageMargins left="0.28000000000000003" right="0.34" top="0.22" bottom="0.47" header="0.13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43CEFF"/>
  </sheetPr>
  <dimension ref="A1:AH91"/>
  <sheetViews>
    <sheetView view="pageBreakPreview" zoomScaleNormal="120" zoomScaleSheetLayoutView="100" workbookViewId="0">
      <selection activeCell="AD33" sqref="AD33"/>
    </sheetView>
  </sheetViews>
  <sheetFormatPr baseColWidth="10" defaultRowHeight="15" customHeight="1"/>
  <cols>
    <col min="1" max="1" width="7.28515625" style="7" customWidth="1"/>
    <col min="2" max="2" width="4.7109375" style="60" customWidth="1"/>
    <col min="3" max="3" width="8.7109375" style="7" customWidth="1"/>
    <col min="4" max="4" width="4.7109375" style="60" customWidth="1"/>
    <col min="5" max="5" width="8.7109375" style="7" customWidth="1"/>
    <col min="6" max="6" width="4.7109375" style="60" customWidth="1"/>
    <col min="7" max="7" width="8.7109375" style="7" customWidth="1"/>
    <col min="8" max="8" width="3.42578125" customWidth="1"/>
    <col min="9" max="9" width="7.28515625" customWidth="1"/>
    <col min="10" max="10" width="4.7109375" customWidth="1"/>
    <col min="11" max="11" width="8.7109375" customWidth="1"/>
    <col min="12" max="12" width="4.7109375" customWidth="1"/>
    <col min="13" max="13" width="8.7109375" customWidth="1"/>
    <col min="14" max="14" width="4.7109375" customWidth="1"/>
    <col min="15" max="15" width="8.7109375" customWidth="1"/>
    <col min="16" max="17" width="3.140625" customWidth="1"/>
    <col min="18" max="18" width="24.28515625" style="631" customWidth="1"/>
    <col min="19" max="19" width="3.28515625" style="2" customWidth="1"/>
    <col min="20" max="20" width="8.28515625" customWidth="1"/>
    <col min="21" max="21" width="5.140625" customWidth="1"/>
    <col min="22" max="22" width="9.28515625" customWidth="1"/>
    <col min="23" max="23" width="5.42578125" customWidth="1"/>
    <col min="24" max="24" width="9.42578125" customWidth="1"/>
    <col min="25" max="25" width="5.7109375" customWidth="1"/>
    <col min="26" max="26" width="9" customWidth="1"/>
    <col min="27" max="27" width="2.5703125" customWidth="1"/>
    <col min="28" max="28" width="9" customWidth="1"/>
    <col min="29" max="29" width="6.140625" customWidth="1"/>
    <col min="30" max="30" width="9.7109375" customWidth="1"/>
    <col min="31" max="31" width="5.7109375" customWidth="1"/>
    <col min="32" max="32" width="9" customWidth="1"/>
    <col min="33" max="33" width="5" customWidth="1"/>
    <col min="34" max="34" width="8.7109375" customWidth="1"/>
  </cols>
  <sheetData>
    <row r="1" spans="1:34" ht="15" customHeight="1" thickBot="1"/>
    <row r="2" spans="1:34" s="7" customFormat="1" ht="15" customHeight="1" thickBot="1">
      <c r="A2" s="15" t="s">
        <v>96</v>
      </c>
      <c r="B2" s="55" t="s">
        <v>95</v>
      </c>
      <c r="C2" s="47" t="s">
        <v>97</v>
      </c>
      <c r="D2" s="55" t="s">
        <v>95</v>
      </c>
      <c r="E2" s="6" t="s">
        <v>98</v>
      </c>
      <c r="F2" s="55" t="s">
        <v>95</v>
      </c>
      <c r="G2" s="52" t="s">
        <v>99</v>
      </c>
      <c r="H2"/>
      <c r="I2" s="15" t="s">
        <v>96</v>
      </c>
      <c r="J2" s="55" t="s">
        <v>95</v>
      </c>
      <c r="K2" s="47" t="s">
        <v>97</v>
      </c>
      <c r="L2" s="55" t="s">
        <v>95</v>
      </c>
      <c r="M2" s="6" t="s">
        <v>98</v>
      </c>
      <c r="N2" s="82" t="s">
        <v>95</v>
      </c>
      <c r="O2" s="52" t="s">
        <v>99</v>
      </c>
      <c r="R2" s="631"/>
      <c r="S2" s="4"/>
      <c r="AB2"/>
      <c r="AC2"/>
      <c r="AD2"/>
      <c r="AE2"/>
      <c r="AF2"/>
      <c r="AG2"/>
      <c r="AH2"/>
    </row>
    <row r="3" spans="1:34" ht="15" customHeight="1" thickBot="1">
      <c r="A3" s="544"/>
      <c r="B3" s="62">
        <v>1</v>
      </c>
      <c r="C3" s="48" t="s">
        <v>175</v>
      </c>
      <c r="D3" s="62">
        <v>7</v>
      </c>
      <c r="E3" s="53" t="s">
        <v>191</v>
      </c>
      <c r="F3" s="62">
        <v>2</v>
      </c>
      <c r="G3" s="53" t="s">
        <v>196</v>
      </c>
      <c r="I3" s="544"/>
      <c r="J3" s="62">
        <v>1</v>
      </c>
      <c r="K3" s="48" t="s">
        <v>175</v>
      </c>
      <c r="L3" s="367">
        <v>8</v>
      </c>
      <c r="M3" s="53" t="s">
        <v>191</v>
      </c>
      <c r="N3" s="372">
        <v>5</v>
      </c>
      <c r="O3" s="53" t="s">
        <v>196</v>
      </c>
      <c r="R3" s="632" t="s">
        <v>135</v>
      </c>
      <c r="T3" s="15" t="s">
        <v>96</v>
      </c>
      <c r="U3" s="55" t="s">
        <v>95</v>
      </c>
      <c r="V3" s="47" t="s">
        <v>97</v>
      </c>
      <c r="W3" s="55" t="s">
        <v>95</v>
      </c>
      <c r="X3" s="6" t="s">
        <v>98</v>
      </c>
      <c r="Y3" s="55" t="s">
        <v>95</v>
      </c>
      <c r="Z3" s="52" t="s">
        <v>99</v>
      </c>
    </row>
    <row r="4" spans="1:34" ht="15" customHeight="1">
      <c r="A4" s="600" t="s">
        <v>104</v>
      </c>
      <c r="B4" s="63">
        <v>3</v>
      </c>
      <c r="C4" s="49" t="s">
        <v>176</v>
      </c>
      <c r="D4" s="63">
        <v>5</v>
      </c>
      <c r="E4" s="54" t="s">
        <v>192</v>
      </c>
      <c r="F4" s="63">
        <v>4</v>
      </c>
      <c r="G4" s="54" t="s">
        <v>197</v>
      </c>
      <c r="I4" s="601" t="s">
        <v>105</v>
      </c>
      <c r="J4" s="63">
        <v>3</v>
      </c>
      <c r="K4" s="49" t="s">
        <v>176</v>
      </c>
      <c r="L4" s="539">
        <v>6</v>
      </c>
      <c r="M4" s="49" t="s">
        <v>192</v>
      </c>
      <c r="N4" s="540">
        <v>4</v>
      </c>
      <c r="O4" s="54" t="s">
        <v>197</v>
      </c>
      <c r="R4" s="836" t="s">
        <v>140</v>
      </c>
      <c r="T4" s="544"/>
      <c r="U4" s="62">
        <v>1</v>
      </c>
      <c r="V4" s="48" t="s">
        <v>175</v>
      </c>
      <c r="W4" s="62">
        <v>4</v>
      </c>
      <c r="X4" s="53" t="s">
        <v>191</v>
      </c>
      <c r="Y4" s="62">
        <v>2</v>
      </c>
      <c r="Z4" s="53" t="s">
        <v>196</v>
      </c>
    </row>
    <row r="5" spans="1:34" ht="15" customHeight="1">
      <c r="A5" s="602" t="s">
        <v>100</v>
      </c>
      <c r="B5" s="63">
        <v>5</v>
      </c>
      <c r="C5" s="50" t="s">
        <v>177</v>
      </c>
      <c r="D5" s="63">
        <v>3</v>
      </c>
      <c r="E5" s="13" t="s">
        <v>193</v>
      </c>
      <c r="F5" s="73">
        <v>6</v>
      </c>
      <c r="G5" s="13" t="s">
        <v>199</v>
      </c>
      <c r="I5" s="602" t="s">
        <v>100</v>
      </c>
      <c r="J5" s="63">
        <v>5</v>
      </c>
      <c r="K5" s="50" t="s">
        <v>177</v>
      </c>
      <c r="L5" s="541">
        <v>3</v>
      </c>
      <c r="M5" s="50" t="s">
        <v>199</v>
      </c>
      <c r="N5" s="541">
        <v>8</v>
      </c>
      <c r="O5" s="13" t="s">
        <v>198</v>
      </c>
      <c r="R5" s="837" t="s">
        <v>139</v>
      </c>
      <c r="T5" s="625" t="s">
        <v>104</v>
      </c>
      <c r="U5" s="63">
        <v>2</v>
      </c>
      <c r="V5" s="49" t="s">
        <v>176</v>
      </c>
      <c r="W5" s="63">
        <v>3</v>
      </c>
      <c r="X5" s="54" t="s">
        <v>192</v>
      </c>
      <c r="Y5" s="63">
        <v>1</v>
      </c>
      <c r="Z5" s="54" t="s">
        <v>197</v>
      </c>
    </row>
    <row r="6" spans="1:34" ht="15" customHeight="1" thickBot="1">
      <c r="A6" s="545"/>
      <c r="B6" s="64">
        <v>7</v>
      </c>
      <c r="C6" s="51" t="s">
        <v>178</v>
      </c>
      <c r="D6" s="64">
        <v>1</v>
      </c>
      <c r="E6" s="14" t="s">
        <v>194</v>
      </c>
      <c r="F6" s="74">
        <v>8</v>
      </c>
      <c r="G6" s="14" t="s">
        <v>198</v>
      </c>
      <c r="I6" s="32"/>
      <c r="J6" s="63">
        <v>6</v>
      </c>
      <c r="K6" s="50" t="s">
        <v>178</v>
      </c>
      <c r="L6" s="539">
        <v>1</v>
      </c>
      <c r="M6" s="50" t="s">
        <v>219</v>
      </c>
      <c r="N6" s="540">
        <v>2</v>
      </c>
      <c r="O6" s="13" t="s">
        <v>220</v>
      </c>
      <c r="R6" s="837" t="s">
        <v>138</v>
      </c>
      <c r="T6" s="626" t="s">
        <v>309</v>
      </c>
      <c r="U6" s="63">
        <v>3</v>
      </c>
      <c r="V6" s="50" t="s">
        <v>177</v>
      </c>
      <c r="W6" s="63">
        <v>2</v>
      </c>
      <c r="X6" s="13" t="s">
        <v>193</v>
      </c>
      <c r="Y6" s="73">
        <v>4</v>
      </c>
      <c r="Z6" s="13" t="s">
        <v>199</v>
      </c>
    </row>
    <row r="7" spans="1:34" ht="15" customHeight="1" thickBot="1">
      <c r="A7" s="16"/>
      <c r="B7" s="56"/>
      <c r="C7" s="45"/>
      <c r="D7" s="56"/>
      <c r="E7" s="16"/>
      <c r="F7" s="68"/>
      <c r="G7" s="16"/>
      <c r="I7" s="545"/>
      <c r="J7" s="65">
        <v>8</v>
      </c>
      <c r="K7" s="17" t="s">
        <v>179</v>
      </c>
      <c r="L7" s="542">
        <v>5</v>
      </c>
      <c r="M7" s="51" t="s">
        <v>221</v>
      </c>
      <c r="N7" s="543">
        <v>7</v>
      </c>
      <c r="O7" s="17" t="s">
        <v>222</v>
      </c>
      <c r="R7" s="837" t="s">
        <v>137</v>
      </c>
      <c r="T7" s="545"/>
      <c r="U7" s="64">
        <v>4</v>
      </c>
      <c r="V7" s="51" t="s">
        <v>178</v>
      </c>
      <c r="W7" s="64">
        <v>1</v>
      </c>
      <c r="X7" s="14" t="s">
        <v>194</v>
      </c>
      <c r="Y7" s="74">
        <v>3</v>
      </c>
      <c r="Z7" s="14" t="s">
        <v>198</v>
      </c>
    </row>
    <row r="8" spans="1:34" ht="15" customHeight="1" thickBot="1">
      <c r="A8" s="16"/>
      <c r="B8" s="56"/>
      <c r="C8" s="45"/>
      <c r="D8" s="56"/>
      <c r="E8" s="16"/>
      <c r="F8" s="68"/>
      <c r="G8" s="16"/>
      <c r="I8" s="16"/>
      <c r="J8" s="56"/>
      <c r="K8" s="16"/>
      <c r="L8" s="56"/>
      <c r="M8" s="16"/>
      <c r="N8" s="56"/>
      <c r="O8" s="16"/>
      <c r="R8" s="837" t="s">
        <v>136</v>
      </c>
    </row>
    <row r="9" spans="1:34" ht="15" customHeight="1" thickBot="1">
      <c r="A9" s="15" t="s">
        <v>96</v>
      </c>
      <c r="B9" s="55" t="s">
        <v>95</v>
      </c>
      <c r="C9" s="47" t="s">
        <v>97</v>
      </c>
      <c r="D9" s="55" t="s">
        <v>95</v>
      </c>
      <c r="E9" s="6" t="s">
        <v>98</v>
      </c>
      <c r="F9" s="82" t="s">
        <v>95</v>
      </c>
      <c r="G9" s="52" t="s">
        <v>99</v>
      </c>
      <c r="R9" s="837" t="s">
        <v>158</v>
      </c>
      <c r="T9" s="609" t="s">
        <v>96</v>
      </c>
      <c r="U9" s="607" t="s">
        <v>95</v>
      </c>
      <c r="V9" s="610" t="s">
        <v>97</v>
      </c>
      <c r="W9" s="607" t="s">
        <v>95</v>
      </c>
      <c r="X9" s="611" t="s">
        <v>98</v>
      </c>
      <c r="Y9" s="608" t="s">
        <v>95</v>
      </c>
      <c r="Z9" s="610" t="s">
        <v>99</v>
      </c>
    </row>
    <row r="10" spans="1:34" ht="15" customHeight="1" thickBot="1">
      <c r="A10" s="19"/>
      <c r="B10" s="62">
        <v>1</v>
      </c>
      <c r="C10" s="48" t="s">
        <v>175</v>
      </c>
      <c r="D10" s="62">
        <v>8</v>
      </c>
      <c r="E10" s="53" t="s">
        <v>191</v>
      </c>
      <c r="F10" s="372">
        <v>3</v>
      </c>
      <c r="G10" s="53" t="s">
        <v>196</v>
      </c>
      <c r="I10" s="15" t="s">
        <v>96</v>
      </c>
      <c r="J10" s="55" t="s">
        <v>95</v>
      </c>
      <c r="K10" s="47" t="s">
        <v>97</v>
      </c>
      <c r="L10" s="55" t="s">
        <v>95</v>
      </c>
      <c r="M10" s="6" t="s">
        <v>98</v>
      </c>
      <c r="N10" s="82" t="s">
        <v>95</v>
      </c>
      <c r="O10" s="52" t="s">
        <v>99</v>
      </c>
      <c r="R10" s="837" t="s">
        <v>313</v>
      </c>
      <c r="S10" s="253"/>
      <c r="T10" s="612"/>
      <c r="U10" s="62">
        <v>1</v>
      </c>
      <c r="V10" s="613" t="s">
        <v>175</v>
      </c>
      <c r="W10" s="62">
        <v>5</v>
      </c>
      <c r="X10" s="614" t="s">
        <v>191</v>
      </c>
      <c r="Y10" s="66">
        <v>4</v>
      </c>
      <c r="Z10" s="614" t="s">
        <v>196</v>
      </c>
    </row>
    <row r="11" spans="1:34" ht="15" customHeight="1">
      <c r="A11" s="600" t="s">
        <v>102</v>
      </c>
      <c r="B11" s="63">
        <v>2</v>
      </c>
      <c r="C11" s="49" t="s">
        <v>176</v>
      </c>
      <c r="D11" s="540">
        <v>7</v>
      </c>
      <c r="E11" s="54" t="s">
        <v>192</v>
      </c>
      <c r="F11" s="80">
        <v>4</v>
      </c>
      <c r="G11" s="54" t="s">
        <v>197</v>
      </c>
      <c r="I11" s="24"/>
      <c r="J11" s="62">
        <v>1</v>
      </c>
      <c r="K11" s="48" t="s">
        <v>175</v>
      </c>
      <c r="L11" s="62">
        <v>7</v>
      </c>
      <c r="M11" s="53" t="s">
        <v>191</v>
      </c>
      <c r="N11" s="62">
        <v>3</v>
      </c>
      <c r="O11" s="53" t="s">
        <v>196</v>
      </c>
      <c r="R11" s="837" t="s">
        <v>314</v>
      </c>
      <c r="S11" s="253"/>
      <c r="T11" s="627" t="s">
        <v>105</v>
      </c>
      <c r="U11" s="63">
        <v>2</v>
      </c>
      <c r="V11" s="615" t="s">
        <v>176</v>
      </c>
      <c r="W11" s="540">
        <v>1</v>
      </c>
      <c r="X11" s="615" t="s">
        <v>192</v>
      </c>
      <c r="Y11" s="540">
        <v>5</v>
      </c>
      <c r="Z11" s="616" t="s">
        <v>197</v>
      </c>
    </row>
    <row r="12" spans="1:34" ht="15" customHeight="1">
      <c r="A12" s="602" t="s">
        <v>100</v>
      </c>
      <c r="B12" s="63">
        <v>4</v>
      </c>
      <c r="C12" s="50" t="s">
        <v>177</v>
      </c>
      <c r="D12" s="540">
        <v>6</v>
      </c>
      <c r="E12" s="13" t="s">
        <v>193</v>
      </c>
      <c r="F12" s="81">
        <v>8</v>
      </c>
      <c r="G12" s="13" t="s">
        <v>198</v>
      </c>
      <c r="I12" s="25"/>
      <c r="J12" s="63">
        <v>2</v>
      </c>
      <c r="K12" s="49" t="s">
        <v>176</v>
      </c>
      <c r="L12" s="63">
        <v>6</v>
      </c>
      <c r="M12" s="54" t="s">
        <v>192</v>
      </c>
      <c r="N12" s="63">
        <v>4</v>
      </c>
      <c r="O12" s="54" t="s">
        <v>197</v>
      </c>
      <c r="R12" s="837" t="s">
        <v>315</v>
      </c>
      <c r="S12" s="253"/>
      <c r="T12" s="628" t="s">
        <v>310</v>
      </c>
      <c r="U12" s="63">
        <v>3</v>
      </c>
      <c r="V12" s="617" t="s">
        <v>177</v>
      </c>
      <c r="W12" s="618">
        <v>2</v>
      </c>
      <c r="X12" s="617" t="s">
        <v>199</v>
      </c>
      <c r="Y12" s="618">
        <v>1</v>
      </c>
      <c r="Z12" s="619" t="s">
        <v>198</v>
      </c>
    </row>
    <row r="13" spans="1:34" ht="15" customHeight="1">
      <c r="A13" s="20"/>
      <c r="B13" s="63">
        <v>5</v>
      </c>
      <c r="C13" s="368" t="s">
        <v>178</v>
      </c>
      <c r="D13" s="540">
        <v>3</v>
      </c>
      <c r="E13" s="13" t="s">
        <v>194</v>
      </c>
      <c r="F13" s="63">
        <v>1</v>
      </c>
      <c r="G13" s="13" t="s">
        <v>199</v>
      </c>
      <c r="I13" s="582" t="s">
        <v>101</v>
      </c>
      <c r="J13" s="63">
        <v>3</v>
      </c>
      <c r="K13" s="50" t="s">
        <v>177</v>
      </c>
      <c r="L13" s="63">
        <v>5</v>
      </c>
      <c r="M13" s="13" t="s">
        <v>198</v>
      </c>
      <c r="N13" s="63">
        <v>6</v>
      </c>
      <c r="O13" s="13" t="s">
        <v>193</v>
      </c>
      <c r="R13" s="837" t="s">
        <v>316</v>
      </c>
      <c r="S13" s="225"/>
      <c r="T13" s="620"/>
      <c r="U13" s="63">
        <v>4</v>
      </c>
      <c r="V13" s="617" t="s">
        <v>178</v>
      </c>
      <c r="W13" s="540">
        <v>3</v>
      </c>
      <c r="X13" s="617" t="s">
        <v>219</v>
      </c>
      <c r="Y13" s="540">
        <v>2</v>
      </c>
      <c r="Z13" s="619" t="s">
        <v>220</v>
      </c>
    </row>
    <row r="14" spans="1:34" s="18" customFormat="1" ht="15" customHeight="1" thickBot="1">
      <c r="A14" s="20"/>
      <c r="B14" s="63">
        <v>7</v>
      </c>
      <c r="C14" s="13" t="s">
        <v>179</v>
      </c>
      <c r="D14" s="540">
        <v>2</v>
      </c>
      <c r="E14" s="369" t="s">
        <v>195</v>
      </c>
      <c r="F14" s="63">
        <v>5</v>
      </c>
      <c r="G14" s="13" t="s">
        <v>223</v>
      </c>
      <c r="H14"/>
      <c r="I14" s="584" t="s">
        <v>100</v>
      </c>
      <c r="J14" s="63">
        <v>4</v>
      </c>
      <c r="K14" s="368" t="s">
        <v>178</v>
      </c>
      <c r="L14" s="63">
        <v>4</v>
      </c>
      <c r="M14" s="13" t="s">
        <v>220</v>
      </c>
      <c r="N14" s="80">
        <v>2</v>
      </c>
      <c r="O14" s="13" t="s">
        <v>226</v>
      </c>
      <c r="R14" s="837" t="s">
        <v>317</v>
      </c>
      <c r="S14" s="252"/>
      <c r="T14" s="621"/>
      <c r="U14" s="65">
        <v>5</v>
      </c>
      <c r="V14" s="622" t="s">
        <v>179</v>
      </c>
      <c r="W14" s="623">
        <v>4</v>
      </c>
      <c r="X14" s="624" t="s">
        <v>221</v>
      </c>
      <c r="Y14" s="543">
        <v>3</v>
      </c>
      <c r="Z14" s="622" t="s">
        <v>222</v>
      </c>
      <c r="AA14"/>
    </row>
    <row r="15" spans="1:34" s="18" customFormat="1" ht="15" customHeight="1" thickBot="1">
      <c r="A15" s="21"/>
      <c r="B15" s="64">
        <v>8</v>
      </c>
      <c r="C15" s="23" t="s">
        <v>180</v>
      </c>
      <c r="D15" s="546">
        <v>1</v>
      </c>
      <c r="E15" s="14" t="s">
        <v>201</v>
      </c>
      <c r="F15" s="83">
        <v>6</v>
      </c>
      <c r="G15" s="14" t="s">
        <v>224</v>
      </c>
      <c r="H15"/>
      <c r="I15" s="26"/>
      <c r="J15" s="63">
        <v>5</v>
      </c>
      <c r="K15" s="13" t="s">
        <v>179</v>
      </c>
      <c r="L15" s="63">
        <v>3</v>
      </c>
      <c r="M15" s="13" t="s">
        <v>222</v>
      </c>
      <c r="N15" s="81">
        <v>1</v>
      </c>
      <c r="O15" s="13" t="s">
        <v>225</v>
      </c>
      <c r="R15" s="837" t="s">
        <v>318</v>
      </c>
      <c r="S15" s="252"/>
      <c r="T15"/>
      <c r="U15"/>
      <c r="V15"/>
      <c r="W15"/>
      <c r="X15"/>
      <c r="Y15"/>
      <c r="Z15"/>
      <c r="AA15"/>
    </row>
    <row r="16" spans="1:34" s="18" customFormat="1" ht="15" customHeight="1" thickBot="1">
      <c r="A16" s="16"/>
      <c r="B16" s="56"/>
      <c r="C16" s="16"/>
      <c r="D16" s="68"/>
      <c r="E16" s="16"/>
      <c r="F16" s="68"/>
      <c r="G16" s="16"/>
      <c r="H16"/>
      <c r="I16" s="26"/>
      <c r="J16" s="63">
        <v>6</v>
      </c>
      <c r="K16" s="13" t="s">
        <v>180</v>
      </c>
      <c r="L16" s="73">
        <v>2</v>
      </c>
      <c r="M16" s="369" t="s">
        <v>227</v>
      </c>
      <c r="N16" s="63">
        <v>5</v>
      </c>
      <c r="O16" s="13" t="s">
        <v>228</v>
      </c>
      <c r="R16" s="838" t="s">
        <v>319</v>
      </c>
      <c r="S16" s="252"/>
      <c r="T16" s="15" t="s">
        <v>96</v>
      </c>
      <c r="U16" s="55" t="s">
        <v>95</v>
      </c>
      <c r="V16" s="47" t="s">
        <v>97</v>
      </c>
      <c r="W16" s="55" t="s">
        <v>95</v>
      </c>
      <c r="X16" s="6" t="s">
        <v>98</v>
      </c>
      <c r="Y16" s="82" t="s">
        <v>95</v>
      </c>
      <c r="Z16" s="52" t="s">
        <v>99</v>
      </c>
      <c r="AA16"/>
    </row>
    <row r="17" spans="1:26" ht="15" customHeight="1" thickBot="1">
      <c r="I17" s="27"/>
      <c r="J17" s="64">
        <v>7</v>
      </c>
      <c r="K17" s="23" t="s">
        <v>181</v>
      </c>
      <c r="L17" s="75">
        <v>1</v>
      </c>
      <c r="M17" s="17" t="s">
        <v>229</v>
      </c>
      <c r="N17" s="64">
        <v>8</v>
      </c>
      <c r="O17" s="17" t="s">
        <v>230</v>
      </c>
      <c r="S17" s="225"/>
      <c r="T17" s="19"/>
      <c r="U17" s="62">
        <v>1</v>
      </c>
      <c r="V17" s="48" t="s">
        <v>175</v>
      </c>
      <c r="W17" s="62">
        <v>5</v>
      </c>
      <c r="X17" s="53" t="s">
        <v>191</v>
      </c>
      <c r="Y17" s="372">
        <v>3</v>
      </c>
      <c r="Z17" s="53" t="s">
        <v>196</v>
      </c>
    </row>
    <row r="18" spans="1:26" ht="15" customHeight="1" thickBot="1">
      <c r="A18" s="15" t="s">
        <v>96</v>
      </c>
      <c r="B18" s="55" t="s">
        <v>95</v>
      </c>
      <c r="C18" s="47" t="s">
        <v>97</v>
      </c>
      <c r="D18" s="55" t="s">
        <v>95</v>
      </c>
      <c r="E18" s="6" t="s">
        <v>98</v>
      </c>
      <c r="F18" s="82" t="s">
        <v>95</v>
      </c>
      <c r="G18" s="52" t="s">
        <v>99</v>
      </c>
      <c r="L18" s="1"/>
      <c r="M18" s="1"/>
      <c r="S18" s="225"/>
      <c r="T18" s="625" t="s">
        <v>102</v>
      </c>
      <c r="U18" s="63">
        <v>2</v>
      </c>
      <c r="V18" s="49" t="s">
        <v>176</v>
      </c>
      <c r="W18" s="540">
        <v>6</v>
      </c>
      <c r="X18" s="54" t="s">
        <v>192</v>
      </c>
      <c r="Y18" s="80">
        <v>4</v>
      </c>
      <c r="Z18" s="54" t="s">
        <v>197</v>
      </c>
    </row>
    <row r="19" spans="1:26" ht="15" customHeight="1">
      <c r="A19" s="24"/>
      <c r="B19" s="62">
        <v>1</v>
      </c>
      <c r="C19" s="48" t="s">
        <v>175</v>
      </c>
      <c r="D19" s="62">
        <v>8</v>
      </c>
      <c r="E19" s="53" t="s">
        <v>191</v>
      </c>
      <c r="F19" s="84">
        <v>5</v>
      </c>
      <c r="G19" s="53" t="s">
        <v>196</v>
      </c>
      <c r="I19" s="18"/>
      <c r="S19" s="225"/>
      <c r="T19" s="626" t="s">
        <v>311</v>
      </c>
      <c r="U19" s="63">
        <v>3</v>
      </c>
      <c r="V19" s="50" t="s">
        <v>177</v>
      </c>
      <c r="W19" s="540">
        <v>1</v>
      </c>
      <c r="X19" s="13" t="s">
        <v>193</v>
      </c>
      <c r="Y19" s="81">
        <v>5</v>
      </c>
      <c r="Z19" s="13" t="s">
        <v>198</v>
      </c>
    </row>
    <row r="20" spans="1:26" ht="15" customHeight="1">
      <c r="A20" s="25"/>
      <c r="B20" s="63">
        <v>2</v>
      </c>
      <c r="C20" s="49" t="s">
        <v>176</v>
      </c>
      <c r="D20" s="63">
        <v>7</v>
      </c>
      <c r="E20" s="54" t="s">
        <v>192</v>
      </c>
      <c r="F20" s="80">
        <v>6</v>
      </c>
      <c r="G20" s="54" t="s">
        <v>197</v>
      </c>
      <c r="I20" s="18"/>
      <c r="S20"/>
      <c r="T20" s="20"/>
      <c r="U20" s="63">
        <v>4</v>
      </c>
      <c r="V20" s="368" t="s">
        <v>178</v>
      </c>
      <c r="W20" s="540">
        <v>2</v>
      </c>
      <c r="X20" s="13" t="s">
        <v>194</v>
      </c>
      <c r="Y20" s="63">
        <v>6</v>
      </c>
      <c r="Z20" s="13" t="s">
        <v>199</v>
      </c>
    </row>
    <row r="21" spans="1:26" ht="15" customHeight="1">
      <c r="A21" s="582" t="s">
        <v>103</v>
      </c>
      <c r="B21" s="63">
        <v>3</v>
      </c>
      <c r="C21" s="50" t="s">
        <v>177</v>
      </c>
      <c r="D21" s="63">
        <v>6</v>
      </c>
      <c r="E21" s="13" t="s">
        <v>193</v>
      </c>
      <c r="F21" s="84">
        <v>1</v>
      </c>
      <c r="G21" s="13" t="s">
        <v>198</v>
      </c>
      <c r="I21" s="18"/>
      <c r="S21"/>
      <c r="T21" s="20"/>
      <c r="U21" s="63">
        <v>5</v>
      </c>
      <c r="V21" s="13" t="s">
        <v>179</v>
      </c>
      <c r="W21" s="540">
        <v>3</v>
      </c>
      <c r="X21" s="369" t="s">
        <v>195</v>
      </c>
      <c r="Y21" s="63">
        <v>1</v>
      </c>
      <c r="Z21" s="13" t="s">
        <v>223</v>
      </c>
    </row>
    <row r="22" spans="1:26" ht="15" customHeight="1" thickBot="1">
      <c r="A22" s="584" t="s">
        <v>100</v>
      </c>
      <c r="B22" s="63">
        <v>4</v>
      </c>
      <c r="C22" s="368" t="s">
        <v>178</v>
      </c>
      <c r="D22" s="63">
        <v>5</v>
      </c>
      <c r="E22" s="371" t="s">
        <v>194</v>
      </c>
      <c r="F22" s="80">
        <v>2</v>
      </c>
      <c r="G22" s="41" t="s">
        <v>199</v>
      </c>
      <c r="R22" s="633"/>
      <c r="S22"/>
      <c r="T22" s="21"/>
      <c r="U22" s="64">
        <v>6</v>
      </c>
      <c r="V22" s="23" t="s">
        <v>180</v>
      </c>
      <c r="W22" s="546">
        <v>4</v>
      </c>
      <c r="X22" s="14" t="s">
        <v>201</v>
      </c>
      <c r="Y22" s="83">
        <v>2</v>
      </c>
      <c r="Z22" s="14" t="s">
        <v>224</v>
      </c>
    </row>
    <row r="23" spans="1:26" ht="15" customHeight="1" thickBot="1">
      <c r="A23" s="26"/>
      <c r="B23" s="63">
        <v>5</v>
      </c>
      <c r="C23" s="13" t="s">
        <v>179</v>
      </c>
      <c r="D23" s="63">
        <v>4</v>
      </c>
      <c r="E23" s="50" t="s">
        <v>200</v>
      </c>
      <c r="F23" s="80">
        <v>7</v>
      </c>
      <c r="G23" s="13" t="s">
        <v>224</v>
      </c>
      <c r="R23" s="633"/>
      <c r="S23"/>
      <c r="T23" s="16"/>
      <c r="U23" s="56"/>
      <c r="V23" s="16"/>
      <c r="W23" s="68"/>
      <c r="X23" s="16"/>
      <c r="Y23" s="68"/>
      <c r="Z23" s="16"/>
    </row>
    <row r="24" spans="1:26" ht="15" customHeight="1" thickBot="1">
      <c r="A24" s="26"/>
      <c r="B24" s="63">
        <v>6</v>
      </c>
      <c r="C24" s="13" t="s">
        <v>180</v>
      </c>
      <c r="D24" s="73">
        <v>3</v>
      </c>
      <c r="E24" s="13" t="s">
        <v>201</v>
      </c>
      <c r="F24" s="80">
        <v>8</v>
      </c>
      <c r="G24" s="369" t="s">
        <v>232</v>
      </c>
      <c r="R24" s="633"/>
      <c r="S24"/>
      <c r="T24" s="15" t="s">
        <v>96</v>
      </c>
      <c r="U24" s="55" t="s">
        <v>95</v>
      </c>
      <c r="V24" s="47" t="s">
        <v>97</v>
      </c>
      <c r="W24" s="55" t="s">
        <v>95</v>
      </c>
      <c r="X24" s="6" t="s">
        <v>98</v>
      </c>
      <c r="Y24" s="82" t="s">
        <v>95</v>
      </c>
      <c r="Z24" s="52" t="s">
        <v>99</v>
      </c>
    </row>
    <row r="25" spans="1:26" ht="15" customHeight="1">
      <c r="A25" s="26"/>
      <c r="B25" s="63">
        <v>7</v>
      </c>
      <c r="C25" s="370" t="s">
        <v>181</v>
      </c>
      <c r="D25" s="73">
        <v>2</v>
      </c>
      <c r="E25" s="369" t="s">
        <v>231</v>
      </c>
      <c r="F25" s="80">
        <v>3</v>
      </c>
      <c r="G25" s="13" t="s">
        <v>233</v>
      </c>
      <c r="R25" s="633"/>
      <c r="S25"/>
      <c r="T25" s="24"/>
      <c r="U25" s="62">
        <v>1</v>
      </c>
      <c r="V25" s="48" t="s">
        <v>175</v>
      </c>
      <c r="W25" s="62">
        <v>6</v>
      </c>
      <c r="X25" s="53" t="s">
        <v>191</v>
      </c>
      <c r="Y25" s="62">
        <v>4</v>
      </c>
      <c r="Z25" s="53" t="s">
        <v>196</v>
      </c>
    </row>
    <row r="26" spans="1:26" ht="15" customHeight="1" thickBot="1">
      <c r="A26" s="27"/>
      <c r="B26" s="64">
        <v>8</v>
      </c>
      <c r="C26" s="23" t="s">
        <v>182</v>
      </c>
      <c r="D26" s="75">
        <v>1</v>
      </c>
      <c r="E26" s="17" t="s">
        <v>202</v>
      </c>
      <c r="F26" s="83">
        <v>4</v>
      </c>
      <c r="G26" s="17" t="s">
        <v>234</v>
      </c>
      <c r="R26" s="633"/>
      <c r="S26"/>
      <c r="T26" s="25"/>
      <c r="U26" s="63">
        <v>2</v>
      </c>
      <c r="V26" s="49" t="s">
        <v>176</v>
      </c>
      <c r="W26" s="63">
        <v>7</v>
      </c>
      <c r="X26" s="54" t="s">
        <v>192</v>
      </c>
      <c r="Y26" s="63">
        <v>5</v>
      </c>
      <c r="Z26" s="54" t="s">
        <v>197</v>
      </c>
    </row>
    <row r="27" spans="1:26" ht="15" customHeight="1">
      <c r="T27" s="629" t="s">
        <v>101</v>
      </c>
      <c r="U27" s="63">
        <v>3</v>
      </c>
      <c r="V27" s="50" t="s">
        <v>177</v>
      </c>
      <c r="W27" s="63">
        <v>1</v>
      </c>
      <c r="X27" s="13" t="s">
        <v>198</v>
      </c>
      <c r="Y27" s="63">
        <v>6</v>
      </c>
      <c r="Z27" s="13" t="s">
        <v>193</v>
      </c>
    </row>
    <row r="28" spans="1:26" ht="15" customHeight="1" thickBot="1">
      <c r="A28" s="85"/>
      <c r="B28" s="86"/>
      <c r="C28" s="85"/>
      <c r="D28" s="86"/>
      <c r="E28" s="85"/>
      <c r="F28" s="86"/>
      <c r="G28" s="85"/>
      <c r="H28" s="87"/>
      <c r="I28" s="87"/>
      <c r="J28" s="87"/>
      <c r="K28" s="87"/>
      <c r="L28" s="87"/>
      <c r="M28" s="87"/>
      <c r="N28" s="87"/>
      <c r="O28" s="87"/>
      <c r="T28" s="630" t="s">
        <v>312</v>
      </c>
      <c r="U28" s="63">
        <v>4</v>
      </c>
      <c r="V28" s="368" t="s">
        <v>178</v>
      </c>
      <c r="W28" s="63">
        <v>2</v>
      </c>
      <c r="X28" s="13" t="s">
        <v>220</v>
      </c>
      <c r="Y28" s="80">
        <v>7</v>
      </c>
      <c r="Z28" s="13" t="s">
        <v>226</v>
      </c>
    </row>
    <row r="29" spans="1:26" ht="15" customHeight="1" thickBot="1">
      <c r="T29" s="26"/>
      <c r="U29" s="63">
        <v>5</v>
      </c>
      <c r="V29" s="13" t="s">
        <v>179</v>
      </c>
      <c r="W29" s="63">
        <v>3</v>
      </c>
      <c r="X29" s="13" t="s">
        <v>222</v>
      </c>
      <c r="Y29" s="81">
        <v>1</v>
      </c>
      <c r="Z29" s="13" t="s">
        <v>225</v>
      </c>
    </row>
    <row r="30" spans="1:26" ht="15" customHeight="1" thickBot="1">
      <c r="A30" s="15" t="s">
        <v>96</v>
      </c>
      <c r="B30" s="55" t="s">
        <v>95</v>
      </c>
      <c r="C30" s="47" t="s">
        <v>97</v>
      </c>
      <c r="D30" s="55" t="s">
        <v>95</v>
      </c>
      <c r="E30" s="6" t="s">
        <v>98</v>
      </c>
      <c r="F30" s="55" t="s">
        <v>95</v>
      </c>
      <c r="G30" s="52" t="s">
        <v>99</v>
      </c>
      <c r="I30" s="15" t="s">
        <v>96</v>
      </c>
      <c r="J30" s="55" t="s">
        <v>95</v>
      </c>
      <c r="K30" s="47" t="s">
        <v>97</v>
      </c>
      <c r="L30" s="55" t="s">
        <v>95</v>
      </c>
      <c r="M30" s="6" t="s">
        <v>98</v>
      </c>
      <c r="N30" s="55" t="s">
        <v>95</v>
      </c>
      <c r="O30" s="52" t="s">
        <v>99</v>
      </c>
      <c r="T30" s="26"/>
      <c r="U30" s="63">
        <v>6</v>
      </c>
      <c r="V30" s="13" t="s">
        <v>180</v>
      </c>
      <c r="W30" s="73">
        <v>4</v>
      </c>
      <c r="X30" s="369" t="s">
        <v>227</v>
      </c>
      <c r="Y30" s="63">
        <v>2</v>
      </c>
      <c r="Z30" s="13" t="s">
        <v>228</v>
      </c>
    </row>
    <row r="31" spans="1:26" ht="15" customHeight="1" thickBot="1">
      <c r="A31" s="24"/>
      <c r="B31" s="57">
        <v>1</v>
      </c>
      <c r="C31" s="35" t="s">
        <v>175</v>
      </c>
      <c r="D31" s="66">
        <v>9</v>
      </c>
      <c r="E31" s="35" t="s">
        <v>22</v>
      </c>
      <c r="F31" s="66">
        <v>5</v>
      </c>
      <c r="G31" s="35" t="s">
        <v>19</v>
      </c>
      <c r="I31" s="24"/>
      <c r="J31" s="57">
        <v>1</v>
      </c>
      <c r="K31" s="35" t="s">
        <v>15</v>
      </c>
      <c r="L31" s="66">
        <v>10</v>
      </c>
      <c r="M31" s="35" t="s">
        <v>22</v>
      </c>
      <c r="N31" s="76">
        <v>7</v>
      </c>
      <c r="O31" s="37" t="s">
        <v>19</v>
      </c>
      <c r="T31" s="27"/>
      <c r="U31" s="64">
        <v>7</v>
      </c>
      <c r="V31" s="23" t="s">
        <v>181</v>
      </c>
      <c r="W31" s="75">
        <v>5</v>
      </c>
      <c r="X31" s="17" t="s">
        <v>229</v>
      </c>
      <c r="Y31" s="64">
        <v>3</v>
      </c>
      <c r="Z31" s="17" t="s">
        <v>230</v>
      </c>
    </row>
    <row r="32" spans="1:26" ht="15" customHeight="1">
      <c r="A32" s="25"/>
      <c r="B32" s="58">
        <v>2</v>
      </c>
      <c r="C32" s="36" t="s">
        <v>16</v>
      </c>
      <c r="D32" s="556">
        <v>8</v>
      </c>
      <c r="E32" s="557" t="s">
        <v>35</v>
      </c>
      <c r="F32" s="556">
        <v>6</v>
      </c>
      <c r="G32" s="557" t="s">
        <v>36</v>
      </c>
      <c r="H32" s="558"/>
      <c r="I32" s="559"/>
      <c r="J32" s="560">
        <v>2</v>
      </c>
      <c r="K32" s="557" t="s">
        <v>16</v>
      </c>
      <c r="L32" s="556">
        <v>9</v>
      </c>
      <c r="M32" s="557" t="s">
        <v>35</v>
      </c>
      <c r="N32" s="77">
        <v>8</v>
      </c>
      <c r="O32" s="38" t="s">
        <v>36</v>
      </c>
    </row>
    <row r="33" spans="1:18" ht="15" customHeight="1">
      <c r="A33" s="582" t="s">
        <v>106</v>
      </c>
      <c r="B33" s="58">
        <v>3</v>
      </c>
      <c r="C33" s="39" t="s">
        <v>17</v>
      </c>
      <c r="D33" s="556">
        <v>7</v>
      </c>
      <c r="E33" s="40" t="s">
        <v>23</v>
      </c>
      <c r="F33" s="561">
        <v>9</v>
      </c>
      <c r="G33" s="562" t="s">
        <v>20</v>
      </c>
      <c r="H33" s="558"/>
      <c r="I33" s="582" t="s">
        <v>108</v>
      </c>
      <c r="J33" s="560">
        <v>3</v>
      </c>
      <c r="K33" s="564" t="s">
        <v>17</v>
      </c>
      <c r="L33" s="556">
        <v>8</v>
      </c>
      <c r="M33" s="40" t="s">
        <v>23</v>
      </c>
      <c r="N33" s="71">
        <v>9</v>
      </c>
      <c r="O33" s="42" t="s">
        <v>20</v>
      </c>
    </row>
    <row r="34" spans="1:18" ht="15" customHeight="1">
      <c r="A34" s="590"/>
      <c r="B34" s="58">
        <v>4</v>
      </c>
      <c r="C34" s="39" t="s">
        <v>18</v>
      </c>
      <c r="D34" s="556">
        <v>6</v>
      </c>
      <c r="E34" s="564" t="s">
        <v>33</v>
      </c>
      <c r="F34" s="561">
        <v>8</v>
      </c>
      <c r="G34" s="562" t="s">
        <v>21</v>
      </c>
      <c r="H34" s="558"/>
      <c r="I34" s="583"/>
      <c r="J34" s="560">
        <v>4</v>
      </c>
      <c r="K34" s="564" t="s">
        <v>18</v>
      </c>
      <c r="L34" s="556">
        <v>7</v>
      </c>
      <c r="M34" s="564" t="s">
        <v>33</v>
      </c>
      <c r="N34" s="71">
        <v>10</v>
      </c>
      <c r="O34" s="42" t="s">
        <v>21</v>
      </c>
    </row>
    <row r="35" spans="1:18" ht="15" customHeight="1">
      <c r="A35" s="584" t="s">
        <v>107</v>
      </c>
      <c r="B35" s="58">
        <v>5</v>
      </c>
      <c r="C35" s="11" t="s">
        <v>24</v>
      </c>
      <c r="D35" s="565">
        <v>3</v>
      </c>
      <c r="E35" s="32" t="s">
        <v>37</v>
      </c>
      <c r="F35" s="561">
        <v>2</v>
      </c>
      <c r="G35" s="566" t="s">
        <v>39</v>
      </c>
      <c r="H35" s="558"/>
      <c r="I35" s="584" t="s">
        <v>109</v>
      </c>
      <c r="J35" s="560">
        <v>5</v>
      </c>
      <c r="K35" s="31" t="s">
        <v>24</v>
      </c>
      <c r="L35" s="556">
        <v>4</v>
      </c>
      <c r="M35" s="31" t="s">
        <v>40</v>
      </c>
      <c r="N35" s="71">
        <v>1</v>
      </c>
      <c r="O35" s="9" t="s">
        <v>37</v>
      </c>
    </row>
    <row r="36" spans="1:18" ht="15" customHeight="1">
      <c r="A36" s="26"/>
      <c r="B36" s="58">
        <v>6</v>
      </c>
      <c r="C36" s="8" t="s">
        <v>25</v>
      </c>
      <c r="D36" s="567">
        <v>4</v>
      </c>
      <c r="E36" s="31" t="s">
        <v>27</v>
      </c>
      <c r="F36" s="561">
        <v>7</v>
      </c>
      <c r="G36" s="566" t="s">
        <v>49</v>
      </c>
      <c r="H36" s="558"/>
      <c r="I36" s="563"/>
      <c r="J36" s="560">
        <v>6</v>
      </c>
      <c r="K36" s="568" t="s">
        <v>25</v>
      </c>
      <c r="L36" s="569">
        <v>2</v>
      </c>
      <c r="M36" s="31" t="s">
        <v>44</v>
      </c>
      <c r="N36" s="71">
        <v>3</v>
      </c>
      <c r="O36" s="9" t="s">
        <v>38</v>
      </c>
    </row>
    <row r="37" spans="1:18" ht="15" customHeight="1">
      <c r="A37" s="26"/>
      <c r="B37" s="58">
        <v>7</v>
      </c>
      <c r="C37" s="11" t="s">
        <v>29</v>
      </c>
      <c r="D37" s="567">
        <v>5</v>
      </c>
      <c r="E37" s="31" t="s">
        <v>26</v>
      </c>
      <c r="F37" s="561">
        <v>1</v>
      </c>
      <c r="G37" s="566" t="s">
        <v>28</v>
      </c>
      <c r="H37" s="558"/>
      <c r="I37" s="563"/>
      <c r="J37" s="560">
        <v>7</v>
      </c>
      <c r="K37" s="31" t="s">
        <v>29</v>
      </c>
      <c r="L37" s="570">
        <v>3</v>
      </c>
      <c r="M37" s="31" t="s">
        <v>32</v>
      </c>
      <c r="N37" s="71">
        <v>2</v>
      </c>
      <c r="O37" s="9" t="s">
        <v>43</v>
      </c>
    </row>
    <row r="38" spans="1:18" ht="15" customHeight="1">
      <c r="A38" s="26"/>
      <c r="B38" s="58">
        <v>8</v>
      </c>
      <c r="C38" s="11" t="s">
        <v>129</v>
      </c>
      <c r="D38" s="567">
        <v>2</v>
      </c>
      <c r="E38" s="31" t="s">
        <v>48</v>
      </c>
      <c r="F38" s="561">
        <v>3</v>
      </c>
      <c r="G38" s="566" t="s">
        <v>47</v>
      </c>
      <c r="H38" s="558"/>
      <c r="I38" s="563"/>
      <c r="J38" s="560">
        <v>8</v>
      </c>
      <c r="K38" s="31" t="s">
        <v>30</v>
      </c>
      <c r="L38" s="570">
        <v>5</v>
      </c>
      <c r="M38" s="31" t="s">
        <v>56</v>
      </c>
      <c r="N38" s="71">
        <v>6</v>
      </c>
      <c r="O38" s="9" t="s">
        <v>31</v>
      </c>
    </row>
    <row r="39" spans="1:18" ht="15" customHeight="1" thickBot="1">
      <c r="A39" s="27"/>
      <c r="B39" s="59">
        <v>9</v>
      </c>
      <c r="C39" s="22" t="s">
        <v>34</v>
      </c>
      <c r="D39" s="571">
        <v>1</v>
      </c>
      <c r="E39" s="572" t="s">
        <v>45</v>
      </c>
      <c r="F39" s="573">
        <v>4</v>
      </c>
      <c r="G39" s="574" t="s">
        <v>46</v>
      </c>
      <c r="H39" s="558"/>
      <c r="I39" s="563"/>
      <c r="J39" s="560">
        <v>9</v>
      </c>
      <c r="K39" s="31" t="s">
        <v>50</v>
      </c>
      <c r="L39" s="575">
        <v>6</v>
      </c>
      <c r="M39" s="31" t="s">
        <v>55</v>
      </c>
      <c r="N39" s="71">
        <v>5</v>
      </c>
      <c r="O39" s="9" t="s">
        <v>54</v>
      </c>
    </row>
    <row r="40" spans="1:18" ht="15" customHeight="1" thickBot="1">
      <c r="A40" s="16"/>
      <c r="B40" s="56"/>
      <c r="C40" s="16"/>
      <c r="D40" s="576"/>
      <c r="E40" s="45"/>
      <c r="F40" s="576"/>
      <c r="G40" s="45"/>
      <c r="H40" s="558"/>
      <c r="I40" s="577"/>
      <c r="J40" s="578">
        <v>10</v>
      </c>
      <c r="K40" s="579" t="s">
        <v>51</v>
      </c>
      <c r="L40" s="571">
        <v>1</v>
      </c>
      <c r="M40" s="579" t="s">
        <v>52</v>
      </c>
      <c r="N40" s="78">
        <v>4</v>
      </c>
      <c r="O40" s="10" t="s">
        <v>53</v>
      </c>
    </row>
    <row r="41" spans="1:18" ht="15" customHeight="1">
      <c r="D41" s="580"/>
      <c r="E41" s="581"/>
      <c r="F41" s="580"/>
      <c r="G41" s="581"/>
      <c r="H41" s="558"/>
      <c r="I41" s="558"/>
      <c r="J41" s="558"/>
      <c r="K41" s="558"/>
      <c r="L41" s="558"/>
      <c r="M41" s="558"/>
      <c r="R41" s="634"/>
    </row>
    <row r="42" spans="1:18" ht="15" customHeight="1" thickBot="1"/>
    <row r="43" spans="1:18" ht="15" customHeight="1" thickBot="1">
      <c r="A43" s="15" t="s">
        <v>96</v>
      </c>
      <c r="B43" s="55" t="s">
        <v>95</v>
      </c>
      <c r="C43" s="47" t="s">
        <v>97</v>
      </c>
      <c r="D43" s="55" t="s">
        <v>95</v>
      </c>
      <c r="E43" s="6" t="s">
        <v>98</v>
      </c>
      <c r="F43" s="55" t="s">
        <v>95</v>
      </c>
      <c r="G43" s="52" t="s">
        <v>99</v>
      </c>
      <c r="I43" s="15" t="s">
        <v>96</v>
      </c>
      <c r="J43" s="55" t="s">
        <v>95</v>
      </c>
      <c r="K43" s="47" t="s">
        <v>97</v>
      </c>
      <c r="L43" s="55" t="s">
        <v>95</v>
      </c>
      <c r="M43" s="6" t="s">
        <v>98</v>
      </c>
      <c r="N43" s="55" t="s">
        <v>95</v>
      </c>
      <c r="O43" s="52" t="s">
        <v>99</v>
      </c>
    </row>
    <row r="44" spans="1:18" ht="15" customHeight="1">
      <c r="A44" s="24"/>
      <c r="B44" s="57">
        <v>1</v>
      </c>
      <c r="C44" s="35" t="s">
        <v>15</v>
      </c>
      <c r="D44" s="66">
        <v>11</v>
      </c>
      <c r="E44" s="35" t="s">
        <v>22</v>
      </c>
      <c r="F44" s="76">
        <v>8</v>
      </c>
      <c r="G44" s="35" t="s">
        <v>19</v>
      </c>
      <c r="I44" s="24"/>
      <c r="J44" s="57">
        <v>1</v>
      </c>
      <c r="K44" s="35" t="s">
        <v>15</v>
      </c>
      <c r="L44" s="66">
        <v>12</v>
      </c>
      <c r="M44" s="35" t="s">
        <v>22</v>
      </c>
      <c r="N44" s="76">
        <v>9</v>
      </c>
      <c r="O44" s="35" t="s">
        <v>19</v>
      </c>
    </row>
    <row r="45" spans="1:18" ht="15" customHeight="1">
      <c r="A45" s="25"/>
      <c r="B45" s="58">
        <v>2</v>
      </c>
      <c r="C45" s="36" t="s">
        <v>16</v>
      </c>
      <c r="D45" s="67">
        <v>10</v>
      </c>
      <c r="E45" s="36" t="s">
        <v>35</v>
      </c>
      <c r="F45" s="77">
        <v>9</v>
      </c>
      <c r="G45" s="36" t="s">
        <v>36</v>
      </c>
      <c r="I45" s="25"/>
      <c r="J45" s="58">
        <v>2</v>
      </c>
      <c r="K45" s="36" t="s">
        <v>16</v>
      </c>
      <c r="L45" s="67">
        <v>11</v>
      </c>
      <c r="M45" s="36" t="s">
        <v>35</v>
      </c>
      <c r="N45" s="77">
        <v>10</v>
      </c>
      <c r="O45" s="36" t="s">
        <v>36</v>
      </c>
    </row>
    <row r="46" spans="1:18" ht="15" customHeight="1">
      <c r="A46" s="582" t="s">
        <v>110</v>
      </c>
      <c r="B46" s="58">
        <v>3</v>
      </c>
      <c r="C46" s="39" t="s">
        <v>17</v>
      </c>
      <c r="D46" s="67">
        <v>9</v>
      </c>
      <c r="E46" s="40" t="s">
        <v>23</v>
      </c>
      <c r="F46" s="71">
        <v>10</v>
      </c>
      <c r="G46" s="39" t="s">
        <v>20</v>
      </c>
      <c r="I46" s="582" t="s">
        <v>112</v>
      </c>
      <c r="J46" s="58">
        <v>3</v>
      </c>
      <c r="K46" s="39" t="s">
        <v>17</v>
      </c>
      <c r="L46" s="67">
        <v>10</v>
      </c>
      <c r="M46" s="40" t="s">
        <v>23</v>
      </c>
      <c r="N46" s="71">
        <v>11</v>
      </c>
      <c r="O46" s="39" t="s">
        <v>20</v>
      </c>
    </row>
    <row r="47" spans="1:18" ht="15" customHeight="1">
      <c r="A47" s="590"/>
      <c r="B47" s="58">
        <v>4</v>
      </c>
      <c r="C47" s="39" t="s">
        <v>18</v>
      </c>
      <c r="D47" s="67">
        <v>8</v>
      </c>
      <c r="E47" s="39" t="s">
        <v>33</v>
      </c>
      <c r="F47" s="71">
        <v>11</v>
      </c>
      <c r="G47" s="39" t="s">
        <v>21</v>
      </c>
      <c r="I47" s="583"/>
      <c r="J47" s="58">
        <v>4</v>
      </c>
      <c r="K47" s="39" t="s">
        <v>18</v>
      </c>
      <c r="L47" s="67">
        <v>9</v>
      </c>
      <c r="M47" s="39" t="s">
        <v>33</v>
      </c>
      <c r="N47" s="71">
        <v>12</v>
      </c>
      <c r="O47" s="39" t="s">
        <v>21</v>
      </c>
    </row>
    <row r="48" spans="1:18" ht="15" customHeight="1">
      <c r="A48" s="584" t="s">
        <v>111</v>
      </c>
      <c r="B48" s="58">
        <v>5</v>
      </c>
      <c r="C48" s="11" t="s">
        <v>24</v>
      </c>
      <c r="D48" s="556">
        <v>6</v>
      </c>
      <c r="E48" s="31" t="s">
        <v>63</v>
      </c>
      <c r="F48" s="71">
        <v>1</v>
      </c>
      <c r="G48" s="11" t="s">
        <v>37</v>
      </c>
      <c r="I48" s="584" t="s">
        <v>113</v>
      </c>
      <c r="J48" s="58">
        <v>5</v>
      </c>
      <c r="K48" s="11" t="s">
        <v>24</v>
      </c>
      <c r="L48" s="67">
        <v>8</v>
      </c>
      <c r="M48" s="31" t="s">
        <v>63</v>
      </c>
      <c r="N48" s="71">
        <v>1</v>
      </c>
      <c r="O48" s="11" t="s">
        <v>37</v>
      </c>
    </row>
    <row r="49" spans="1:26" ht="15" customHeight="1">
      <c r="A49" s="88"/>
      <c r="B49" s="58">
        <v>6</v>
      </c>
      <c r="C49" s="8" t="s">
        <v>25</v>
      </c>
      <c r="D49" s="567">
        <v>7</v>
      </c>
      <c r="E49" s="11" t="s">
        <v>41</v>
      </c>
      <c r="F49" s="71">
        <v>2</v>
      </c>
      <c r="G49" s="11" t="s">
        <v>38</v>
      </c>
      <c r="I49" s="26"/>
      <c r="J49" s="58">
        <v>6</v>
      </c>
      <c r="K49" s="8" t="s">
        <v>25</v>
      </c>
      <c r="L49" s="69">
        <v>7</v>
      </c>
      <c r="M49" s="11" t="s">
        <v>41</v>
      </c>
      <c r="N49" s="71">
        <v>2</v>
      </c>
      <c r="O49" s="11" t="s">
        <v>38</v>
      </c>
    </row>
    <row r="50" spans="1:26" ht="15" customHeight="1">
      <c r="A50" s="26"/>
      <c r="B50" s="58">
        <v>7</v>
      </c>
      <c r="C50" s="11" t="s">
        <v>29</v>
      </c>
      <c r="D50" s="567">
        <v>5</v>
      </c>
      <c r="E50" s="11" t="s">
        <v>26</v>
      </c>
      <c r="F50" s="71">
        <v>3</v>
      </c>
      <c r="G50" s="11" t="s">
        <v>32</v>
      </c>
      <c r="I50" s="26"/>
      <c r="J50" s="58">
        <v>7</v>
      </c>
      <c r="K50" s="11" t="s">
        <v>29</v>
      </c>
      <c r="L50" s="567">
        <v>5</v>
      </c>
      <c r="M50" s="11" t="s">
        <v>26</v>
      </c>
      <c r="N50" s="71">
        <v>3</v>
      </c>
      <c r="O50" s="11" t="s">
        <v>32</v>
      </c>
    </row>
    <row r="51" spans="1:26" ht="15" customHeight="1">
      <c r="A51" s="26"/>
      <c r="B51" s="58">
        <v>8</v>
      </c>
      <c r="C51" s="11" t="s">
        <v>30</v>
      </c>
      <c r="D51" s="567">
        <v>4</v>
      </c>
      <c r="E51" s="11" t="s">
        <v>48</v>
      </c>
      <c r="F51" s="71">
        <v>6</v>
      </c>
      <c r="G51" s="11" t="s">
        <v>42</v>
      </c>
      <c r="I51" s="26"/>
      <c r="J51" s="58">
        <v>8</v>
      </c>
      <c r="K51" s="11" t="s">
        <v>30</v>
      </c>
      <c r="L51" s="567">
        <v>6</v>
      </c>
      <c r="M51" s="11" t="s">
        <v>48</v>
      </c>
      <c r="N51" s="71">
        <v>7</v>
      </c>
      <c r="O51" s="11" t="s">
        <v>42</v>
      </c>
      <c r="P51" s="1"/>
      <c r="Q51" s="1"/>
    </row>
    <row r="52" spans="1:26" s="1" customFormat="1" ht="15" customHeight="1">
      <c r="A52" s="26"/>
      <c r="B52" s="58">
        <v>9</v>
      </c>
      <c r="C52" s="11" t="s">
        <v>50</v>
      </c>
      <c r="D52" s="561">
        <v>3</v>
      </c>
      <c r="E52" s="11" t="s">
        <v>62</v>
      </c>
      <c r="F52" s="71">
        <v>7</v>
      </c>
      <c r="G52" s="11" t="s">
        <v>64</v>
      </c>
      <c r="H52"/>
      <c r="I52" s="26"/>
      <c r="J52" s="58">
        <v>9</v>
      </c>
      <c r="K52" s="11" t="s">
        <v>50</v>
      </c>
      <c r="L52" s="561">
        <v>4</v>
      </c>
      <c r="M52" s="11" t="s">
        <v>62</v>
      </c>
      <c r="N52" s="71">
        <v>5</v>
      </c>
      <c r="O52" s="11" t="s">
        <v>64</v>
      </c>
      <c r="P52"/>
      <c r="Q52"/>
      <c r="R52" s="631"/>
      <c r="S52" s="3"/>
      <c r="T52"/>
      <c r="U52"/>
      <c r="V52"/>
      <c r="W52"/>
      <c r="X52"/>
      <c r="Y52"/>
      <c r="Z52"/>
    </row>
    <row r="53" spans="1:26" ht="15" customHeight="1">
      <c r="A53" s="26"/>
      <c r="B53" s="58">
        <v>10</v>
      </c>
      <c r="C53" s="43" t="s">
        <v>51</v>
      </c>
      <c r="D53" s="71">
        <v>2</v>
      </c>
      <c r="E53" s="43" t="s">
        <v>61</v>
      </c>
      <c r="F53" s="79">
        <v>5</v>
      </c>
      <c r="G53" s="43" t="s">
        <v>58</v>
      </c>
      <c r="I53" s="26"/>
      <c r="J53" s="58">
        <v>10</v>
      </c>
      <c r="K53" s="43" t="s">
        <v>51</v>
      </c>
      <c r="L53" s="71">
        <v>3</v>
      </c>
      <c r="M53" s="43" t="s">
        <v>61</v>
      </c>
      <c r="N53" s="79">
        <v>6</v>
      </c>
      <c r="O53" s="43" t="s">
        <v>54</v>
      </c>
    </row>
    <row r="54" spans="1:26" ht="15" customHeight="1" thickBot="1">
      <c r="A54" s="27"/>
      <c r="B54" s="59">
        <v>11</v>
      </c>
      <c r="C54" s="12" t="s">
        <v>57</v>
      </c>
      <c r="D54" s="70">
        <v>1</v>
      </c>
      <c r="E54" s="12" t="s">
        <v>59</v>
      </c>
      <c r="F54" s="78">
        <v>4</v>
      </c>
      <c r="G54" s="12" t="s">
        <v>60</v>
      </c>
      <c r="I54" s="26"/>
      <c r="J54" s="61">
        <v>11</v>
      </c>
      <c r="K54" s="43" t="s">
        <v>57</v>
      </c>
      <c r="L54" s="72">
        <v>2</v>
      </c>
      <c r="M54" s="43" t="s">
        <v>68</v>
      </c>
      <c r="N54" s="79">
        <v>4</v>
      </c>
      <c r="O54" s="43" t="s">
        <v>69</v>
      </c>
    </row>
    <row r="55" spans="1:26" ht="15" customHeight="1" thickBot="1">
      <c r="I55" s="27"/>
      <c r="J55" s="59">
        <v>12</v>
      </c>
      <c r="K55" s="12" t="s">
        <v>65</v>
      </c>
      <c r="L55" s="70">
        <v>1</v>
      </c>
      <c r="M55" s="12" t="s">
        <v>66</v>
      </c>
      <c r="N55" s="78">
        <v>8</v>
      </c>
      <c r="O55" s="12" t="s">
        <v>67</v>
      </c>
    </row>
    <row r="57" spans="1:26" ht="15" customHeight="1" thickBot="1">
      <c r="I57" s="1"/>
      <c r="J57" s="1"/>
    </row>
    <row r="58" spans="1:26" ht="15" customHeight="1" thickBot="1">
      <c r="A58" s="15" t="s">
        <v>96</v>
      </c>
      <c r="B58" s="55" t="s">
        <v>95</v>
      </c>
      <c r="C58" s="47" t="s">
        <v>97</v>
      </c>
      <c r="D58" s="55" t="s">
        <v>95</v>
      </c>
      <c r="E58" s="6" t="s">
        <v>98</v>
      </c>
      <c r="F58" s="55" t="s">
        <v>95</v>
      </c>
      <c r="G58" s="52" t="s">
        <v>99</v>
      </c>
      <c r="I58" s="15" t="s">
        <v>96</v>
      </c>
      <c r="J58" s="55" t="s">
        <v>95</v>
      </c>
      <c r="K58" s="47" t="s">
        <v>97</v>
      </c>
      <c r="L58" s="55" t="s">
        <v>95</v>
      </c>
      <c r="M58" s="6" t="s">
        <v>98</v>
      </c>
      <c r="N58" s="55" t="s">
        <v>95</v>
      </c>
      <c r="O58" s="52" t="s">
        <v>99</v>
      </c>
    </row>
    <row r="59" spans="1:26" ht="15" customHeight="1">
      <c r="A59" s="24"/>
      <c r="B59" s="57">
        <v>1</v>
      </c>
      <c r="C59" s="35" t="s">
        <v>15</v>
      </c>
      <c r="D59" s="66">
        <v>13</v>
      </c>
      <c r="E59" s="35" t="s">
        <v>22</v>
      </c>
      <c r="F59" s="76">
        <v>7</v>
      </c>
      <c r="G59" s="35" t="s">
        <v>19</v>
      </c>
      <c r="I59" s="24"/>
      <c r="J59" s="57">
        <v>1</v>
      </c>
      <c r="K59" s="35" t="s">
        <v>15</v>
      </c>
      <c r="L59" s="66">
        <v>14</v>
      </c>
      <c r="M59" s="35" t="s">
        <v>22</v>
      </c>
      <c r="N59" s="76">
        <v>11</v>
      </c>
      <c r="O59" s="35" t="s">
        <v>19</v>
      </c>
      <c r="T59" s="1"/>
      <c r="U59" s="1"/>
      <c r="V59" s="1"/>
      <c r="W59" s="1"/>
      <c r="X59" s="1"/>
      <c r="Y59" s="1"/>
      <c r="Z59" s="1"/>
    </row>
    <row r="60" spans="1:26" ht="15" customHeight="1">
      <c r="A60" s="25"/>
      <c r="B60" s="58">
        <v>2</v>
      </c>
      <c r="C60" s="36" t="s">
        <v>16</v>
      </c>
      <c r="D60" s="67">
        <v>12</v>
      </c>
      <c r="E60" s="36" t="s">
        <v>35</v>
      </c>
      <c r="F60" s="77">
        <v>8</v>
      </c>
      <c r="G60" s="36" t="s">
        <v>36</v>
      </c>
      <c r="I60" s="25"/>
      <c r="J60" s="58">
        <v>2</v>
      </c>
      <c r="K60" s="36" t="s">
        <v>16</v>
      </c>
      <c r="L60" s="67">
        <v>13</v>
      </c>
      <c r="M60" s="36" t="s">
        <v>35</v>
      </c>
      <c r="N60" s="77">
        <v>12</v>
      </c>
      <c r="O60" s="36" t="s">
        <v>36</v>
      </c>
    </row>
    <row r="61" spans="1:26" ht="15" customHeight="1">
      <c r="A61" s="582" t="s">
        <v>114</v>
      </c>
      <c r="B61" s="58">
        <v>3</v>
      </c>
      <c r="C61" s="39" t="s">
        <v>17</v>
      </c>
      <c r="D61" s="67">
        <v>11</v>
      </c>
      <c r="E61" s="40" t="s">
        <v>23</v>
      </c>
      <c r="F61" s="71">
        <v>9</v>
      </c>
      <c r="G61" s="39" t="s">
        <v>20</v>
      </c>
      <c r="I61" s="582" t="s">
        <v>116</v>
      </c>
      <c r="J61" s="58">
        <v>3</v>
      </c>
      <c r="K61" s="39" t="s">
        <v>17</v>
      </c>
      <c r="L61" s="67">
        <v>12</v>
      </c>
      <c r="M61" s="40" t="s">
        <v>23</v>
      </c>
      <c r="N61" s="71">
        <v>13</v>
      </c>
      <c r="O61" s="39" t="s">
        <v>20</v>
      </c>
    </row>
    <row r="62" spans="1:26" ht="15" customHeight="1">
      <c r="A62" s="590"/>
      <c r="B62" s="58">
        <v>4</v>
      </c>
      <c r="C62" s="39" t="s">
        <v>18</v>
      </c>
      <c r="D62" s="67">
        <v>10</v>
      </c>
      <c r="E62" s="39" t="s">
        <v>33</v>
      </c>
      <c r="F62" s="71">
        <v>1</v>
      </c>
      <c r="G62" s="39" t="s">
        <v>21</v>
      </c>
      <c r="I62" s="583"/>
      <c r="J62" s="58">
        <v>4</v>
      </c>
      <c r="K62" s="39" t="s">
        <v>18</v>
      </c>
      <c r="L62" s="67">
        <v>11</v>
      </c>
      <c r="M62" s="39" t="s">
        <v>33</v>
      </c>
      <c r="N62" s="71">
        <v>14</v>
      </c>
      <c r="O62" s="39" t="s">
        <v>21</v>
      </c>
    </row>
    <row r="63" spans="1:26" ht="15" customHeight="1">
      <c r="A63" s="584" t="s">
        <v>115</v>
      </c>
      <c r="B63" s="58">
        <v>5</v>
      </c>
      <c r="C63" s="11" t="s">
        <v>24</v>
      </c>
      <c r="D63" s="67">
        <v>9</v>
      </c>
      <c r="E63" s="31" t="s">
        <v>63</v>
      </c>
      <c r="F63" s="71">
        <v>2</v>
      </c>
      <c r="G63" s="11" t="s">
        <v>37</v>
      </c>
      <c r="I63" s="584" t="s">
        <v>117</v>
      </c>
      <c r="J63" s="58">
        <v>5</v>
      </c>
      <c r="K63" s="11" t="s">
        <v>24</v>
      </c>
      <c r="L63" s="67">
        <v>10</v>
      </c>
      <c r="M63" s="31" t="s">
        <v>63</v>
      </c>
      <c r="N63" s="71">
        <v>1</v>
      </c>
      <c r="O63" s="11" t="s">
        <v>37</v>
      </c>
    </row>
    <row r="64" spans="1:26" ht="15" customHeight="1">
      <c r="A64" s="26"/>
      <c r="B64" s="58">
        <v>6</v>
      </c>
      <c r="C64" s="8" t="s">
        <v>25</v>
      </c>
      <c r="D64" s="567">
        <v>8</v>
      </c>
      <c r="E64" s="11" t="s">
        <v>41</v>
      </c>
      <c r="F64" s="71">
        <v>3</v>
      </c>
      <c r="G64" s="11" t="s">
        <v>38</v>
      </c>
      <c r="I64" s="26"/>
      <c r="J64" s="58">
        <v>6</v>
      </c>
      <c r="K64" s="8" t="s">
        <v>25</v>
      </c>
      <c r="L64" s="69">
        <v>9</v>
      </c>
      <c r="M64" s="11" t="s">
        <v>41</v>
      </c>
      <c r="N64" s="71">
        <v>2</v>
      </c>
      <c r="O64" s="11" t="s">
        <v>38</v>
      </c>
    </row>
    <row r="65" spans="1:15" ht="15" customHeight="1">
      <c r="A65" s="26"/>
      <c r="B65" s="58">
        <v>7</v>
      </c>
      <c r="C65" s="11" t="s">
        <v>29</v>
      </c>
      <c r="D65" s="565">
        <v>5</v>
      </c>
      <c r="E65" s="11" t="s">
        <v>26</v>
      </c>
      <c r="F65" s="71">
        <v>4</v>
      </c>
      <c r="G65" s="11" t="s">
        <v>32</v>
      </c>
      <c r="I65" s="26"/>
      <c r="J65" s="58">
        <v>7</v>
      </c>
      <c r="K65" s="11" t="s">
        <v>29</v>
      </c>
      <c r="L65" s="69">
        <v>8</v>
      </c>
      <c r="M65" s="11" t="s">
        <v>26</v>
      </c>
      <c r="N65" s="71">
        <v>3</v>
      </c>
      <c r="O65" s="11" t="s">
        <v>32</v>
      </c>
    </row>
    <row r="66" spans="1:15" ht="15" customHeight="1">
      <c r="A66" s="26"/>
      <c r="B66" s="58">
        <v>8</v>
      </c>
      <c r="C66" s="11" t="s">
        <v>30</v>
      </c>
      <c r="D66" s="567">
        <v>6</v>
      </c>
      <c r="E66" s="11" t="s">
        <v>48</v>
      </c>
      <c r="F66" s="71">
        <v>11</v>
      </c>
      <c r="G66" s="11" t="s">
        <v>42</v>
      </c>
      <c r="I66" s="26"/>
      <c r="J66" s="58">
        <v>8</v>
      </c>
      <c r="K66" s="11" t="s">
        <v>30</v>
      </c>
      <c r="L66" s="69">
        <v>7</v>
      </c>
      <c r="M66" s="11" t="s">
        <v>48</v>
      </c>
      <c r="N66" s="71">
        <v>4</v>
      </c>
      <c r="O66" s="11" t="s">
        <v>42</v>
      </c>
    </row>
    <row r="67" spans="1:15" ht="15" customHeight="1">
      <c r="A67" s="26"/>
      <c r="B67" s="58">
        <v>9</v>
      </c>
      <c r="C67" s="11" t="s">
        <v>50</v>
      </c>
      <c r="D67" s="561">
        <v>7</v>
      </c>
      <c r="E67" s="11" t="s">
        <v>62</v>
      </c>
      <c r="F67" s="71">
        <v>12</v>
      </c>
      <c r="G67" s="11" t="s">
        <v>64</v>
      </c>
      <c r="I67" s="26"/>
      <c r="J67" s="58">
        <v>9</v>
      </c>
      <c r="K67" s="11" t="s">
        <v>50</v>
      </c>
      <c r="L67" s="71">
        <v>6</v>
      </c>
      <c r="M67" s="11" t="s">
        <v>62</v>
      </c>
      <c r="N67" s="71">
        <v>8</v>
      </c>
      <c r="O67" s="11" t="s">
        <v>64</v>
      </c>
    </row>
    <row r="68" spans="1:15" ht="15" customHeight="1">
      <c r="A68" s="26"/>
      <c r="B68" s="58">
        <v>10</v>
      </c>
      <c r="C68" s="43" t="s">
        <v>51</v>
      </c>
      <c r="D68" s="561">
        <v>4</v>
      </c>
      <c r="E68" s="43" t="s">
        <v>61</v>
      </c>
      <c r="F68" s="79">
        <v>13</v>
      </c>
      <c r="G68" s="43" t="s">
        <v>54</v>
      </c>
      <c r="I68" s="26"/>
      <c r="J68" s="58">
        <v>10</v>
      </c>
      <c r="K68" s="43" t="s">
        <v>51</v>
      </c>
      <c r="L68" s="71">
        <v>5</v>
      </c>
      <c r="M68" s="43" t="s">
        <v>61</v>
      </c>
      <c r="N68" s="589">
        <v>7</v>
      </c>
      <c r="O68" s="43" t="s">
        <v>54</v>
      </c>
    </row>
    <row r="69" spans="1:15" ht="15" customHeight="1">
      <c r="A69" s="26"/>
      <c r="B69" s="61">
        <v>11</v>
      </c>
      <c r="C69" s="43" t="s">
        <v>57</v>
      </c>
      <c r="D69" s="588">
        <v>3</v>
      </c>
      <c r="E69" s="43" t="s">
        <v>68</v>
      </c>
      <c r="F69" s="79">
        <v>5</v>
      </c>
      <c r="G69" s="43" t="s">
        <v>74</v>
      </c>
      <c r="I69" s="26"/>
      <c r="J69" s="61">
        <v>11</v>
      </c>
      <c r="K69" s="43" t="s">
        <v>57</v>
      </c>
      <c r="L69" s="72">
        <v>4</v>
      </c>
      <c r="M69" s="43" t="s">
        <v>68</v>
      </c>
      <c r="N69" s="589">
        <v>9</v>
      </c>
      <c r="O69" s="43" t="s">
        <v>74</v>
      </c>
    </row>
    <row r="70" spans="1:15" ht="15" customHeight="1">
      <c r="A70" s="26"/>
      <c r="B70" s="61">
        <v>12</v>
      </c>
      <c r="C70" s="43" t="s">
        <v>65</v>
      </c>
      <c r="D70" s="588">
        <v>2</v>
      </c>
      <c r="E70" s="43" t="s">
        <v>73</v>
      </c>
      <c r="F70" s="79">
        <v>6</v>
      </c>
      <c r="G70" s="43" t="s">
        <v>218</v>
      </c>
      <c r="I70" s="26"/>
      <c r="J70" s="61">
        <v>12</v>
      </c>
      <c r="K70" s="43" t="s">
        <v>65</v>
      </c>
      <c r="L70" s="71">
        <v>3</v>
      </c>
      <c r="M70" s="43" t="s">
        <v>73</v>
      </c>
      <c r="N70" s="79">
        <v>10</v>
      </c>
      <c r="O70" s="43" t="s">
        <v>132</v>
      </c>
    </row>
    <row r="71" spans="1:15" ht="15" customHeight="1" thickBot="1">
      <c r="A71" s="27"/>
      <c r="B71" s="59">
        <v>13</v>
      </c>
      <c r="C71" s="12" t="s">
        <v>71</v>
      </c>
      <c r="D71" s="571">
        <v>1</v>
      </c>
      <c r="E71" s="12" t="s">
        <v>72</v>
      </c>
      <c r="F71" s="78">
        <v>10</v>
      </c>
      <c r="G71" s="12" t="s">
        <v>70</v>
      </c>
      <c r="I71" s="26"/>
      <c r="J71" s="61">
        <v>13</v>
      </c>
      <c r="K71" s="43" t="s">
        <v>71</v>
      </c>
      <c r="L71" s="71">
        <v>2</v>
      </c>
      <c r="M71" s="43" t="s">
        <v>84</v>
      </c>
      <c r="N71" s="79">
        <v>6</v>
      </c>
      <c r="O71" s="43" t="s">
        <v>85</v>
      </c>
    </row>
    <row r="72" spans="1:15" ht="15" customHeight="1" thickBot="1">
      <c r="I72" s="27"/>
      <c r="J72" s="59">
        <v>14</v>
      </c>
      <c r="K72" s="12" t="s">
        <v>76</v>
      </c>
      <c r="L72" s="70">
        <v>1</v>
      </c>
      <c r="M72" s="12" t="s">
        <v>77</v>
      </c>
      <c r="N72" s="78">
        <v>5</v>
      </c>
      <c r="O72" s="12" t="s">
        <v>78</v>
      </c>
    </row>
    <row r="74" spans="1:15" ht="15" customHeight="1" thickBot="1"/>
    <row r="75" spans="1:15" ht="15" customHeight="1" thickBot="1">
      <c r="A75" s="15" t="s">
        <v>96</v>
      </c>
      <c r="B75" s="55" t="s">
        <v>95</v>
      </c>
      <c r="C75" s="47" t="s">
        <v>97</v>
      </c>
      <c r="D75" s="55" t="s">
        <v>95</v>
      </c>
      <c r="E75" s="6" t="s">
        <v>98</v>
      </c>
      <c r="F75" s="55" t="s">
        <v>95</v>
      </c>
      <c r="G75" s="52" t="s">
        <v>99</v>
      </c>
      <c r="I75" s="15" t="s">
        <v>96</v>
      </c>
      <c r="J75" s="55" t="s">
        <v>95</v>
      </c>
      <c r="K75" s="47" t="s">
        <v>97</v>
      </c>
      <c r="L75" s="55" t="s">
        <v>95</v>
      </c>
      <c r="M75" s="6" t="s">
        <v>98</v>
      </c>
      <c r="N75" s="55" t="s">
        <v>95</v>
      </c>
      <c r="O75" s="52" t="s">
        <v>99</v>
      </c>
    </row>
    <row r="76" spans="1:15" ht="15" customHeight="1">
      <c r="A76" s="24"/>
      <c r="B76" s="57">
        <v>1</v>
      </c>
      <c r="C76" s="35" t="s">
        <v>15</v>
      </c>
      <c r="D76" s="66">
        <v>15</v>
      </c>
      <c r="E76" s="35" t="s">
        <v>22</v>
      </c>
      <c r="F76" s="76">
        <v>12</v>
      </c>
      <c r="G76" s="360" t="s">
        <v>19</v>
      </c>
      <c r="I76" s="24"/>
      <c r="J76" s="57">
        <v>1</v>
      </c>
      <c r="K76" s="37" t="s">
        <v>175</v>
      </c>
      <c r="L76" s="594">
        <v>16</v>
      </c>
      <c r="M76" s="595" t="s">
        <v>22</v>
      </c>
      <c r="N76" s="596">
        <v>11</v>
      </c>
      <c r="O76" s="35" t="s">
        <v>19</v>
      </c>
    </row>
    <row r="77" spans="1:15" ht="15" customHeight="1">
      <c r="A77" s="25"/>
      <c r="B77" s="58">
        <v>2</v>
      </c>
      <c r="C77" s="36" t="s">
        <v>16</v>
      </c>
      <c r="D77" s="67">
        <v>14</v>
      </c>
      <c r="E77" s="36" t="s">
        <v>35</v>
      </c>
      <c r="F77" s="77">
        <v>13</v>
      </c>
      <c r="G77" s="361" t="s">
        <v>36</v>
      </c>
      <c r="I77" s="25"/>
      <c r="J77" s="58">
        <v>2</v>
      </c>
      <c r="K77" s="38" t="s">
        <v>176</v>
      </c>
      <c r="L77" s="556">
        <v>15</v>
      </c>
      <c r="M77" s="557" t="s">
        <v>35</v>
      </c>
      <c r="N77" s="570">
        <v>12</v>
      </c>
      <c r="O77" s="36" t="s">
        <v>36</v>
      </c>
    </row>
    <row r="78" spans="1:15" ht="15" customHeight="1">
      <c r="A78" s="582" t="s">
        <v>118</v>
      </c>
      <c r="B78" s="58">
        <v>3</v>
      </c>
      <c r="C78" s="39" t="s">
        <v>17</v>
      </c>
      <c r="D78" s="67">
        <v>13</v>
      </c>
      <c r="E78" s="40" t="s">
        <v>23</v>
      </c>
      <c r="F78" s="71">
        <v>14</v>
      </c>
      <c r="G78" s="362" t="s">
        <v>20</v>
      </c>
      <c r="I78" s="89"/>
      <c r="J78" s="58">
        <v>3</v>
      </c>
      <c r="K78" s="42" t="s">
        <v>177</v>
      </c>
      <c r="L78" s="556">
        <v>14</v>
      </c>
      <c r="M78" s="40" t="s">
        <v>23</v>
      </c>
      <c r="N78" s="561">
        <v>9</v>
      </c>
      <c r="O78" s="39" t="s">
        <v>20</v>
      </c>
    </row>
    <row r="79" spans="1:15" ht="15" customHeight="1">
      <c r="A79" s="590"/>
      <c r="B79" s="58">
        <v>4</v>
      </c>
      <c r="C79" s="39" t="s">
        <v>18</v>
      </c>
      <c r="D79" s="67">
        <v>12</v>
      </c>
      <c r="E79" s="39" t="s">
        <v>33</v>
      </c>
      <c r="F79" s="71">
        <v>15</v>
      </c>
      <c r="G79" s="362" t="s">
        <v>21</v>
      </c>
      <c r="I79" s="89"/>
      <c r="J79" s="58">
        <v>4</v>
      </c>
      <c r="K79" s="42" t="s">
        <v>178</v>
      </c>
      <c r="L79" s="556">
        <v>13</v>
      </c>
      <c r="M79" s="564" t="s">
        <v>33</v>
      </c>
      <c r="N79" s="561">
        <v>8</v>
      </c>
      <c r="O79" s="39" t="s">
        <v>21</v>
      </c>
    </row>
    <row r="80" spans="1:15" ht="15" customHeight="1">
      <c r="A80" s="584" t="s">
        <v>119</v>
      </c>
      <c r="B80" s="58">
        <v>5</v>
      </c>
      <c r="C80" s="11" t="s">
        <v>24</v>
      </c>
      <c r="D80" s="67">
        <v>11</v>
      </c>
      <c r="E80" s="31" t="s">
        <v>63</v>
      </c>
      <c r="F80" s="71">
        <v>1</v>
      </c>
      <c r="G80" s="363" t="s">
        <v>37</v>
      </c>
      <c r="I80" s="582" t="s">
        <v>120</v>
      </c>
      <c r="J80" s="58">
        <v>5</v>
      </c>
      <c r="K80" s="9" t="s">
        <v>179</v>
      </c>
      <c r="L80" s="556">
        <v>12</v>
      </c>
      <c r="M80" s="31" t="s">
        <v>63</v>
      </c>
      <c r="N80" s="561">
        <v>7</v>
      </c>
      <c r="O80" s="11" t="s">
        <v>37</v>
      </c>
    </row>
    <row r="81" spans="1:15" ht="15" customHeight="1">
      <c r="A81" s="26"/>
      <c r="B81" s="58">
        <v>6</v>
      </c>
      <c r="C81" s="8" t="s">
        <v>25</v>
      </c>
      <c r="D81" s="69">
        <v>10</v>
      </c>
      <c r="E81" s="11" t="s">
        <v>41</v>
      </c>
      <c r="F81" s="71">
        <v>2</v>
      </c>
      <c r="G81" s="363" t="s">
        <v>38</v>
      </c>
      <c r="I81" s="583"/>
      <c r="J81" s="58">
        <v>6</v>
      </c>
      <c r="K81" s="9" t="s">
        <v>180</v>
      </c>
      <c r="L81" s="567">
        <v>11</v>
      </c>
      <c r="M81" s="31" t="s">
        <v>41</v>
      </c>
      <c r="N81" s="561">
        <v>1</v>
      </c>
      <c r="O81" s="11" t="s">
        <v>38</v>
      </c>
    </row>
    <row r="82" spans="1:15" ht="15" customHeight="1">
      <c r="A82" s="26"/>
      <c r="B82" s="58">
        <v>7</v>
      </c>
      <c r="C82" s="11" t="s">
        <v>29</v>
      </c>
      <c r="D82" s="69">
        <v>9</v>
      </c>
      <c r="E82" s="11" t="s">
        <v>26</v>
      </c>
      <c r="F82" s="71">
        <v>3</v>
      </c>
      <c r="G82" s="363" t="s">
        <v>32</v>
      </c>
      <c r="I82" s="584" t="s">
        <v>121</v>
      </c>
      <c r="J82" s="58">
        <v>7</v>
      </c>
      <c r="K82" s="9" t="s">
        <v>181</v>
      </c>
      <c r="L82" s="567">
        <v>9</v>
      </c>
      <c r="M82" s="31" t="s">
        <v>26</v>
      </c>
      <c r="N82" s="561">
        <v>2</v>
      </c>
      <c r="O82" s="11" t="s">
        <v>32</v>
      </c>
    </row>
    <row r="83" spans="1:15" ht="15" customHeight="1">
      <c r="A83" s="26"/>
      <c r="B83" s="58">
        <v>8</v>
      </c>
      <c r="C83" s="11" t="s">
        <v>30</v>
      </c>
      <c r="D83" s="567">
        <v>7</v>
      </c>
      <c r="E83" s="11" t="s">
        <v>48</v>
      </c>
      <c r="F83" s="71">
        <v>4</v>
      </c>
      <c r="G83" s="363" t="s">
        <v>42</v>
      </c>
      <c r="I83" s="26"/>
      <c r="J83" s="58">
        <v>8</v>
      </c>
      <c r="K83" s="9" t="s">
        <v>182</v>
      </c>
      <c r="L83" s="567">
        <v>10</v>
      </c>
      <c r="M83" s="31" t="s">
        <v>48</v>
      </c>
      <c r="N83" s="561">
        <v>3</v>
      </c>
      <c r="O83" s="11" t="s">
        <v>42</v>
      </c>
    </row>
    <row r="84" spans="1:15" ht="15" customHeight="1">
      <c r="A84" s="26"/>
      <c r="B84" s="58">
        <v>9</v>
      </c>
      <c r="C84" s="11" t="s">
        <v>50</v>
      </c>
      <c r="D84" s="561">
        <v>6</v>
      </c>
      <c r="E84" s="11" t="s">
        <v>62</v>
      </c>
      <c r="F84" s="71">
        <v>5</v>
      </c>
      <c r="G84" s="363" t="s">
        <v>64</v>
      </c>
      <c r="I84" s="26"/>
      <c r="J84" s="58">
        <v>9</v>
      </c>
      <c r="K84" s="9" t="s">
        <v>183</v>
      </c>
      <c r="L84" s="588">
        <v>7</v>
      </c>
      <c r="M84" s="31" t="s">
        <v>62</v>
      </c>
      <c r="N84" s="561">
        <v>4</v>
      </c>
      <c r="O84" s="11" t="s">
        <v>64</v>
      </c>
    </row>
    <row r="85" spans="1:15" ht="15" customHeight="1">
      <c r="A85" s="26"/>
      <c r="B85" s="58">
        <v>10</v>
      </c>
      <c r="C85" s="43" t="s">
        <v>51</v>
      </c>
      <c r="D85" s="561">
        <v>1</v>
      </c>
      <c r="E85" s="43" t="s">
        <v>61</v>
      </c>
      <c r="F85" s="79">
        <v>11</v>
      </c>
      <c r="G85" s="364" t="s">
        <v>54</v>
      </c>
      <c r="I85" s="26"/>
      <c r="J85" s="58">
        <v>10</v>
      </c>
      <c r="K85" s="44" t="s">
        <v>184</v>
      </c>
      <c r="L85" s="567">
        <v>6</v>
      </c>
      <c r="M85" s="597" t="s">
        <v>61</v>
      </c>
      <c r="N85" s="561">
        <v>5</v>
      </c>
      <c r="O85" s="43" t="s">
        <v>54</v>
      </c>
    </row>
    <row r="86" spans="1:15" ht="15" customHeight="1">
      <c r="A86" s="26"/>
      <c r="B86" s="61">
        <v>11</v>
      </c>
      <c r="C86" s="43" t="s">
        <v>57</v>
      </c>
      <c r="D86" s="588">
        <v>2</v>
      </c>
      <c r="E86" s="43" t="s">
        <v>68</v>
      </c>
      <c r="F86" s="79">
        <v>10</v>
      </c>
      <c r="G86" s="364" t="s">
        <v>74</v>
      </c>
      <c r="I86" s="26"/>
      <c r="J86" s="61">
        <v>11</v>
      </c>
      <c r="K86" s="44" t="s">
        <v>185</v>
      </c>
      <c r="L86" s="561">
        <v>5</v>
      </c>
      <c r="M86" s="597" t="s">
        <v>68</v>
      </c>
      <c r="N86" s="589">
        <v>15</v>
      </c>
      <c r="O86" s="43" t="s">
        <v>74</v>
      </c>
    </row>
    <row r="87" spans="1:15" ht="15" customHeight="1">
      <c r="A87" s="26"/>
      <c r="B87" s="61">
        <v>12</v>
      </c>
      <c r="C87" s="43" t="s">
        <v>65</v>
      </c>
      <c r="D87" s="561">
        <v>3</v>
      </c>
      <c r="E87" s="43" t="s">
        <v>73</v>
      </c>
      <c r="F87" s="79">
        <v>9</v>
      </c>
      <c r="G87" s="364" t="s">
        <v>75</v>
      </c>
      <c r="I87" s="26"/>
      <c r="J87" s="61">
        <v>12</v>
      </c>
      <c r="K87" s="44" t="s">
        <v>186</v>
      </c>
      <c r="L87" s="588">
        <v>4</v>
      </c>
      <c r="M87" s="597" t="s">
        <v>73</v>
      </c>
      <c r="N87" s="589">
        <v>16</v>
      </c>
      <c r="O87" s="43" t="s">
        <v>94</v>
      </c>
    </row>
    <row r="88" spans="1:15" ht="15" customHeight="1">
      <c r="A88" s="26"/>
      <c r="B88" s="61">
        <v>13</v>
      </c>
      <c r="C88" s="43" t="s">
        <v>71</v>
      </c>
      <c r="D88" s="588">
        <v>4</v>
      </c>
      <c r="E88" s="43" t="s">
        <v>72</v>
      </c>
      <c r="F88" s="79">
        <v>8</v>
      </c>
      <c r="G88" s="364" t="s">
        <v>70</v>
      </c>
      <c r="I88" s="26"/>
      <c r="J88" s="58">
        <v>13</v>
      </c>
      <c r="K88" s="9" t="s">
        <v>187</v>
      </c>
      <c r="L88" s="567">
        <v>3</v>
      </c>
      <c r="M88" s="31" t="s">
        <v>91</v>
      </c>
      <c r="N88" s="561">
        <v>10</v>
      </c>
      <c r="O88" s="11" t="s">
        <v>90</v>
      </c>
    </row>
    <row r="89" spans="1:15" ht="15" customHeight="1">
      <c r="A89" s="26"/>
      <c r="B89" s="61">
        <v>14</v>
      </c>
      <c r="C89" s="43" t="s">
        <v>76</v>
      </c>
      <c r="D89" s="561">
        <v>5</v>
      </c>
      <c r="E89" s="43" t="s">
        <v>86</v>
      </c>
      <c r="F89" s="79">
        <v>7</v>
      </c>
      <c r="G89" s="364" t="s">
        <v>87</v>
      </c>
      <c r="I89" s="26"/>
      <c r="J89" s="58">
        <v>14</v>
      </c>
      <c r="K89" s="9" t="s">
        <v>188</v>
      </c>
      <c r="L89" s="567">
        <v>2</v>
      </c>
      <c r="M89" s="31" t="s">
        <v>92</v>
      </c>
      <c r="N89" s="561">
        <v>6</v>
      </c>
      <c r="O89" s="11" t="s">
        <v>93</v>
      </c>
    </row>
    <row r="90" spans="1:15" ht="15" customHeight="1" thickBot="1">
      <c r="A90" s="27"/>
      <c r="B90" s="59">
        <v>15</v>
      </c>
      <c r="C90" s="12" t="s">
        <v>79</v>
      </c>
      <c r="D90" s="571">
        <v>8</v>
      </c>
      <c r="E90" s="12" t="s">
        <v>80</v>
      </c>
      <c r="F90" s="78">
        <v>6</v>
      </c>
      <c r="G90" s="365" t="s">
        <v>81</v>
      </c>
      <c r="I90" s="26"/>
      <c r="J90" s="58">
        <v>15</v>
      </c>
      <c r="K90" s="9" t="s">
        <v>189</v>
      </c>
      <c r="L90" s="567">
        <v>1</v>
      </c>
      <c r="M90" s="31" t="s">
        <v>89</v>
      </c>
      <c r="N90" s="561">
        <v>14</v>
      </c>
      <c r="O90" s="11" t="s">
        <v>88</v>
      </c>
    </row>
    <row r="91" spans="1:15" ht="15" customHeight="1" thickBot="1">
      <c r="I91" s="46"/>
      <c r="J91" s="59">
        <v>16</v>
      </c>
      <c r="K91" s="10" t="s">
        <v>190</v>
      </c>
      <c r="L91" s="598">
        <v>8</v>
      </c>
      <c r="M91" s="579" t="s">
        <v>82</v>
      </c>
      <c r="N91" s="599">
        <v>13</v>
      </c>
      <c r="O91" s="12" t="s">
        <v>83</v>
      </c>
    </row>
  </sheetData>
  <sortState ref="Q6:Q8">
    <sortCondition descending="1" ref="Q9"/>
  </sortState>
  <hyperlinks>
    <hyperlink ref="R8" location="'15.16 Eq.okV'!A1" display="16 Eq.'!A1"/>
    <hyperlink ref="R7" location="'13.14 Eq.okV'!A1" display="14 Eq.'!A1"/>
    <hyperlink ref="R6" location="'11.12 Eq.okV'!A1" display="12. Eq.'!A1"/>
    <hyperlink ref="R5" location="'9.10 Eq.okV'!A1" display="10 Eq.'!A1"/>
    <hyperlink ref="R9" location="'17.18 Eq.okV'!A1" display="17.18 Eq.'!A1"/>
    <hyperlink ref="R10" location="'19.20 Eq.okV'!A1" display="19.20 Eq.ok'!A1"/>
    <hyperlink ref="R11" location="'21.22 Eq.okV'!A1" display="21.22 Eq.ok'!A1"/>
    <hyperlink ref="R12" location="'23.24 Eq.okV'!A1" display="23.24 Eq.ok'!A1"/>
    <hyperlink ref="R13" location="'25.26 Eq.okV'!A1" display="25.26 Eq.ok'!A1"/>
    <hyperlink ref="R14" location="'27.28 Eq.okV'!A1" display="27.28 Eq.ok'!A1"/>
    <hyperlink ref="R15" location="'29.30 Eq.okV'!A1" display="29.30 Eq.ok'!A1"/>
    <hyperlink ref="R16" location="'31.32 Eq.okV'!A1" display="31.32 Eq.ok'!A1"/>
    <hyperlink ref="R4" location="'7.8 Eq.okV'!A1" display="8 Eq.'!A1"/>
  </hyperlinks>
  <pageMargins left="0.23" right="0.16" top="0.28000000000000003" bottom="0.54" header="0.15748031496062992" footer="0.47244094488188981"/>
  <pageSetup paperSize="9" orientation="portrait" horizontalDpi="4294967293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AZ33"/>
  <sheetViews>
    <sheetView zoomScale="60" zoomScaleNormal="60" workbookViewId="0">
      <selection activeCell="E37" sqref="E37"/>
    </sheetView>
  </sheetViews>
  <sheetFormatPr baseColWidth="10" defaultRowHeight="15"/>
  <cols>
    <col min="1" max="1" width="5.7109375" style="90" customWidth="1"/>
    <col min="2" max="2" width="27" style="90" customWidth="1"/>
    <col min="3" max="3" width="20.5703125" style="90" customWidth="1"/>
    <col min="4" max="4" width="11.7109375" style="90" customWidth="1"/>
    <col min="5" max="6" width="5.7109375" style="90" customWidth="1"/>
    <col min="7" max="7" width="6" style="90" customWidth="1"/>
    <col min="8" max="8" width="18.140625" style="90" customWidth="1"/>
    <col min="9" max="9" width="6.85546875" style="90" customWidth="1"/>
    <col min="10" max="10" width="6.42578125" style="90" customWidth="1"/>
    <col min="11" max="11" width="22.28515625" style="90" customWidth="1"/>
    <col min="12" max="12" width="6.85546875" style="90" customWidth="1"/>
    <col min="13" max="13" width="8.28515625" style="90" customWidth="1"/>
    <col min="14" max="14" width="20.140625" style="90" customWidth="1"/>
    <col min="15" max="15" width="7" style="90" customWidth="1"/>
    <col min="16" max="16" width="3.85546875" style="90" customWidth="1"/>
    <col min="17" max="17" width="6.5703125" style="90" customWidth="1"/>
    <col min="18" max="18" width="25.85546875" style="90" customWidth="1"/>
    <col min="19" max="19" width="5.28515625" style="90" customWidth="1"/>
    <col min="20" max="20" width="5.140625" style="90" customWidth="1"/>
    <col min="21" max="23" width="6.7109375" style="90" customWidth="1"/>
    <col min="24" max="24" width="5.7109375" style="90" customWidth="1"/>
    <col min="25" max="25" width="6.7109375" style="90" customWidth="1"/>
    <col min="26" max="26" width="7" style="90" customWidth="1"/>
    <col min="27" max="27" width="6.5703125" style="90" customWidth="1"/>
    <col min="28" max="28" width="5.85546875" style="90" customWidth="1"/>
    <col min="29" max="29" width="8.5703125" style="90" customWidth="1"/>
    <col min="30" max="30" width="6.28515625" style="90" customWidth="1"/>
    <col min="31" max="31" width="7.140625" style="90" customWidth="1"/>
    <col min="32" max="32" width="6.7109375" style="90" customWidth="1"/>
    <col min="33" max="33" width="9.42578125" style="90" customWidth="1"/>
    <col min="34" max="34" width="11.42578125" style="90"/>
    <col min="35" max="35" width="9.5703125" style="90" hidden="1" customWidth="1"/>
    <col min="36" max="36" width="11" style="90" hidden="1" customWidth="1"/>
    <col min="37" max="37" width="19" style="90" hidden="1" customWidth="1"/>
    <col min="38" max="38" width="16.140625" style="90" hidden="1" customWidth="1"/>
    <col min="39" max="39" width="6" style="90" customWidth="1"/>
    <col min="40" max="40" width="12.5703125" style="90" customWidth="1"/>
    <col min="41" max="41" width="13.5703125" style="90" customWidth="1"/>
    <col min="42" max="42" width="9.5703125" style="90" customWidth="1"/>
    <col min="43" max="43" width="10" style="168" customWidth="1"/>
    <col min="44" max="44" width="27.140625" style="90" customWidth="1"/>
    <col min="45" max="45" width="11.42578125" style="90"/>
    <col min="46" max="46" width="7.140625" style="90" customWidth="1"/>
    <col min="47" max="47" width="24.42578125" style="90" customWidth="1"/>
    <col min="48" max="48" width="7.140625" style="90" customWidth="1"/>
    <col min="49" max="49" width="11.42578125" style="90"/>
    <col min="50" max="50" width="5.7109375" style="90" customWidth="1"/>
    <col min="51" max="51" width="25.140625" style="90" customWidth="1"/>
    <col min="52" max="52" width="5.28515625" style="90" customWidth="1"/>
    <col min="53" max="16384" width="11.42578125" style="90"/>
  </cols>
  <sheetData>
    <row r="1" spans="1:52" ht="40.5" customHeight="1">
      <c r="A1" s="466"/>
      <c r="B1" s="125"/>
      <c r="C1" s="466"/>
      <c r="D1" s="126"/>
      <c r="E1" s="466"/>
      <c r="F1" s="799"/>
      <c r="G1" s="466"/>
      <c r="H1" s="126"/>
      <c r="I1" s="126"/>
      <c r="J1" s="127"/>
      <c r="K1" s="466"/>
      <c r="L1" s="126"/>
      <c r="M1" s="127"/>
      <c r="N1" s="466"/>
      <c r="O1" s="128" t="s">
        <v>0</v>
      </c>
      <c r="P1" s="129"/>
      <c r="Q1" s="130"/>
      <c r="R1" s="466"/>
      <c r="S1" s="466"/>
      <c r="T1" s="466"/>
      <c r="U1" s="466"/>
      <c r="V1" s="466"/>
      <c r="W1" s="466"/>
      <c r="X1" s="466"/>
      <c r="Y1" s="466"/>
      <c r="Z1" s="466"/>
      <c r="AA1" s="466"/>
      <c r="AB1" s="466"/>
      <c r="AC1" s="466"/>
      <c r="AD1" s="466"/>
      <c r="AE1" s="466"/>
      <c r="AF1" s="466"/>
      <c r="AG1" s="466"/>
      <c r="AH1" s="466"/>
      <c r="AO1" s="466"/>
      <c r="AP1" s="466"/>
      <c r="AQ1" s="131"/>
      <c r="AR1" s="466"/>
      <c r="AT1" s="126"/>
      <c r="AU1" s="466"/>
      <c r="AV1" s="5"/>
      <c r="AW1" s="466"/>
      <c r="AX1" s="466"/>
      <c r="AY1" s="126"/>
      <c r="AZ1" s="466"/>
    </row>
    <row r="2" spans="1:52" ht="21" thickBot="1">
      <c r="A2" s="254" t="s">
        <v>167</v>
      </c>
      <c r="B2" s="255"/>
      <c r="C2" s="466"/>
      <c r="D2" s="126"/>
      <c r="E2" s="466"/>
      <c r="F2" s="799"/>
      <c r="G2" s="466"/>
      <c r="H2" s="132"/>
      <c r="I2" s="133"/>
      <c r="J2" s="127"/>
      <c r="K2" s="133"/>
      <c r="L2" s="133"/>
      <c r="M2" s="127"/>
      <c r="N2" s="133"/>
      <c r="O2" s="133"/>
      <c r="P2" s="134"/>
      <c r="Q2" s="817" t="s">
        <v>157</v>
      </c>
      <c r="R2" s="817"/>
      <c r="S2" s="817"/>
      <c r="T2" s="133"/>
      <c r="U2" s="135" t="s">
        <v>131</v>
      </c>
      <c r="V2" s="135"/>
      <c r="W2" s="135"/>
      <c r="X2" s="135"/>
      <c r="Y2" s="135"/>
      <c r="Z2" s="135"/>
      <c r="AA2" s="133"/>
      <c r="AB2" s="133"/>
      <c r="AC2" s="133"/>
      <c r="AD2" s="133"/>
      <c r="AE2" s="133"/>
      <c r="AF2" s="133"/>
      <c r="AG2" s="133"/>
      <c r="AH2" s="133"/>
      <c r="AO2" s="133"/>
      <c r="AP2" s="133"/>
    </row>
    <row r="3" spans="1:52" ht="21" thickBot="1">
      <c r="B3" s="172" t="s">
        <v>142</v>
      </c>
      <c r="C3" s="173"/>
      <c r="D3" s="126"/>
      <c r="E3" s="136"/>
      <c r="F3" s="136"/>
      <c r="G3" s="136"/>
      <c r="H3" s="820"/>
      <c r="I3" s="820"/>
      <c r="J3" s="127"/>
      <c r="K3" s="137" t="s">
        <v>208</v>
      </c>
      <c r="L3" s="138" t="s">
        <v>209</v>
      </c>
      <c r="M3" s="139"/>
      <c r="N3" s="136"/>
      <c r="O3" s="133"/>
      <c r="P3" s="140"/>
      <c r="Q3" s="130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O3" s="466"/>
      <c r="AP3" s="466"/>
      <c r="AQ3" s="131"/>
    </row>
    <row r="4" spans="1:52" ht="24" thickBot="1">
      <c r="A4" s="174"/>
      <c r="B4" s="180"/>
      <c r="C4" s="175"/>
      <c r="D4" s="133"/>
      <c r="E4" s="136"/>
      <c r="F4" s="136"/>
      <c r="G4" s="136"/>
      <c r="H4" s="126"/>
      <c r="I4" s="126"/>
      <c r="J4" s="127"/>
      <c r="K4" s="466"/>
      <c r="L4" s="126"/>
      <c r="M4" s="127"/>
      <c r="N4" s="466"/>
      <c r="O4" s="128"/>
      <c r="P4" s="129"/>
      <c r="Q4" s="141"/>
      <c r="R4" s="142"/>
      <c r="S4" s="143" t="s">
        <v>10</v>
      </c>
      <c r="T4" s="143"/>
      <c r="U4" s="144"/>
      <c r="V4" s="145"/>
      <c r="W4" s="146" t="s">
        <v>9</v>
      </c>
      <c r="X4" s="144"/>
      <c r="Y4" s="144"/>
      <c r="Z4" s="144"/>
      <c r="AA4" s="147" t="s">
        <v>11</v>
      </c>
      <c r="AB4" s="148"/>
      <c r="AC4" s="148"/>
      <c r="AD4" s="149"/>
      <c r="AE4" s="150" t="s">
        <v>8</v>
      </c>
      <c r="AF4" s="150"/>
      <c r="AG4" s="150"/>
      <c r="AH4" s="145"/>
      <c r="AP4" s="136"/>
      <c r="AQ4" s="818" t="s">
        <v>147</v>
      </c>
      <c r="AR4" s="819"/>
      <c r="AT4" s="136"/>
      <c r="AU4" s="152" t="s">
        <v>13</v>
      </c>
      <c r="AV4" s="5"/>
      <c r="AW4" s="136"/>
      <c r="AX4" s="136"/>
      <c r="AY4" s="153" t="s">
        <v>14</v>
      </c>
      <c r="AZ4" s="136"/>
    </row>
    <row r="5" spans="1:52" ht="24" thickBot="1">
      <c r="A5" s="174"/>
      <c r="B5" s="134" t="s">
        <v>2</v>
      </c>
      <c r="C5" s="133" t="s">
        <v>141</v>
      </c>
      <c r="D5" s="805" t="s">
        <v>153</v>
      </c>
      <c r="E5" s="466"/>
      <c r="F5" s="799"/>
      <c r="G5" s="93" t="s">
        <v>123</v>
      </c>
      <c r="H5" s="154" t="s">
        <v>122</v>
      </c>
      <c r="I5" s="155" t="s">
        <v>126</v>
      </c>
      <c r="J5" s="465" t="s">
        <v>123</v>
      </c>
      <c r="K5" s="154" t="s">
        <v>124</v>
      </c>
      <c r="L5" s="155" t="s">
        <v>126</v>
      </c>
      <c r="M5" s="465" t="s">
        <v>123</v>
      </c>
      <c r="N5" s="154" t="s">
        <v>125</v>
      </c>
      <c r="O5" s="155" t="s">
        <v>126</v>
      </c>
      <c r="P5" s="156"/>
      <c r="Q5" s="28"/>
      <c r="R5" s="157" t="s">
        <v>2</v>
      </c>
      <c r="S5" s="144" t="s">
        <v>6</v>
      </c>
      <c r="T5" s="158" t="s">
        <v>7</v>
      </c>
      <c r="U5" s="158" t="s">
        <v>4</v>
      </c>
      <c r="V5" s="159" t="s">
        <v>5</v>
      </c>
      <c r="W5" s="160" t="s">
        <v>6</v>
      </c>
      <c r="X5" s="158" t="s">
        <v>7</v>
      </c>
      <c r="Y5" s="158" t="s">
        <v>4</v>
      </c>
      <c r="Z5" s="159" t="s">
        <v>5</v>
      </c>
      <c r="AA5" s="144" t="s">
        <v>6</v>
      </c>
      <c r="AB5" s="158" t="s">
        <v>7</v>
      </c>
      <c r="AC5" s="158" t="s">
        <v>4</v>
      </c>
      <c r="AD5" s="158" t="s">
        <v>5</v>
      </c>
      <c r="AE5" s="234" t="s">
        <v>6</v>
      </c>
      <c r="AF5" s="235" t="s">
        <v>7</v>
      </c>
      <c r="AG5" s="242" t="s">
        <v>4</v>
      </c>
      <c r="AH5" s="243" t="s">
        <v>3</v>
      </c>
      <c r="AI5" s="126" t="s">
        <v>163</v>
      </c>
      <c r="AJ5" s="126" t="s">
        <v>164</v>
      </c>
      <c r="AK5" s="136" t="s">
        <v>161</v>
      </c>
      <c r="AL5" s="782" t="s">
        <v>162</v>
      </c>
      <c r="AM5" s="784"/>
      <c r="AN5" s="783" t="s">
        <v>3</v>
      </c>
      <c r="AO5" s="664" t="s">
        <v>4</v>
      </c>
      <c r="AP5" s="665" t="s">
        <v>126</v>
      </c>
      <c r="AQ5" s="806" t="s">
        <v>1</v>
      </c>
      <c r="AR5" s="807" t="s">
        <v>2</v>
      </c>
      <c r="AT5" s="466"/>
      <c r="AU5" s="165" t="s">
        <v>152</v>
      </c>
      <c r="AV5" s="5"/>
      <c r="AW5" s="466"/>
      <c r="AX5" s="466"/>
      <c r="AY5" s="126"/>
      <c r="AZ5" s="466"/>
    </row>
    <row r="6" spans="1:52" ht="20.25">
      <c r="A6" s="176">
        <v>1</v>
      </c>
      <c r="B6" s="639"/>
      <c r="C6" s="206"/>
      <c r="D6" s="188"/>
      <c r="E6" s="466"/>
      <c r="F6" s="803">
        <v>1</v>
      </c>
      <c r="G6" s="828">
        <v>1</v>
      </c>
      <c r="H6" s="182" t="str">
        <f t="shared" ref="H6:H29" si="0">IF(ISNA(MATCH(F6,$D$6:$D$37,0)),"",INDEX($B$6:$B$37,MATCH(F6,$D$6:$D$37,0)))</f>
        <v/>
      </c>
      <c r="I6" s="212"/>
      <c r="J6" s="830">
        <v>12</v>
      </c>
      <c r="K6" s="185" t="str">
        <f>+H6</f>
        <v/>
      </c>
      <c r="L6" s="212"/>
      <c r="M6" s="830">
        <v>9</v>
      </c>
      <c r="N6" s="96" t="str">
        <f>+H6</f>
        <v/>
      </c>
      <c r="O6" s="352"/>
      <c r="P6" s="214"/>
      <c r="Q6" s="215">
        <v>1</v>
      </c>
      <c r="R6" s="683" t="str">
        <f>+H6</f>
        <v/>
      </c>
      <c r="S6" s="97">
        <f>+I6</f>
        <v>0</v>
      </c>
      <c r="T6" s="98">
        <f>+I7</f>
        <v>0</v>
      </c>
      <c r="U6" s="98">
        <f>SUM(S6-T6)</f>
        <v>0</v>
      </c>
      <c r="V6" s="99">
        <f>IF(S6+T6=0,0,IF(S6=T6,2,IF(S6&lt;T6,1,3)))</f>
        <v>0</v>
      </c>
      <c r="W6" s="685">
        <f>+L6</f>
        <v>0</v>
      </c>
      <c r="X6" s="686">
        <f>+L7</f>
        <v>0</v>
      </c>
      <c r="Y6" s="686">
        <f t="shared" ref="Y6:Y29" si="1">SUM(W6-X6)</f>
        <v>0</v>
      </c>
      <c r="Z6" s="231">
        <f>IF(W6+X6=0,0,IF(W6=X6,2,IF(W6&lt;X6,1,3)))</f>
        <v>0</v>
      </c>
      <c r="AA6" s="687">
        <f>+O6</f>
        <v>0</v>
      </c>
      <c r="AB6" s="686">
        <f>+O7</f>
        <v>0</v>
      </c>
      <c r="AC6" s="686">
        <f t="shared" ref="AC6:AC29" si="2">SUM(AA6-AB6)</f>
        <v>0</v>
      </c>
      <c r="AD6" s="231">
        <f>IF(AA6+AB6=0,0,IF(AA6=AB6,2,IF(AA6&lt;AB6,1,3)))</f>
        <v>0</v>
      </c>
      <c r="AE6" s="97">
        <f>SUM(S6+W6+AA6)</f>
        <v>0</v>
      </c>
      <c r="AF6" s="675">
        <f>SUM(T6+X6+AB6)</f>
        <v>0</v>
      </c>
      <c r="AG6" s="669">
        <f>SUM(AE6-AF6)</f>
        <v>0</v>
      </c>
      <c r="AH6" s="678">
        <f>SUM(V6+Z6+AD6)</f>
        <v>0</v>
      </c>
      <c r="AI6" s="700">
        <f>IF(AG6="","",IF(AG6&gt;0,AG6,0))</f>
        <v>0</v>
      </c>
      <c r="AJ6" s="700">
        <f>IF(AG6="","",IF(AG6&lt;0,AG6,0))</f>
        <v>0</v>
      </c>
      <c r="AK6" s="701" t="str">
        <f>IF(OR(R6="",AH6="",AG6=""),"",RANK(AH6,$AH$6:$AH$29)+SUM(-AG6/100)-(+AE6/1000)+COUNTIF(R$6:R$29,"&lt;="&amp;R6+1)/100000+ROW()/1000000)</f>
        <v/>
      </c>
      <c r="AL6" s="647" t="str">
        <f>IF(R6="","",SMALL(AK$6:AK$29,ROWS(AN$6:AN6)))</f>
        <v/>
      </c>
      <c r="AM6" s="762"/>
      <c r="AN6" s="778" t="str">
        <f t="shared" ref="AN6:AN29" si="3">IF(R6="","",INDEX($AH$6:$AH$29,MATCH(AL6,$AK$6:$AK$29,0)))</f>
        <v/>
      </c>
      <c r="AO6" s="702" t="str">
        <f t="shared" ref="AO6:AO29" si="4">IF(R6="","",INDEX($AG$6:$AG$29,MATCH(AL6,$AK$6:$AK$29,0)))</f>
        <v/>
      </c>
      <c r="AP6" s="703" t="str">
        <f>IF(R6="","",INDEX($AE$6:$AE$31,MATCH(AL6,$AK$6:$AK$31,0)))</f>
        <v/>
      </c>
      <c r="AQ6" s="795" t="str">
        <f>IF(AL6="","",1)</f>
        <v/>
      </c>
      <c r="AR6" s="673" t="str">
        <f t="shared" ref="AR6:AR29" si="5">IF(OR(R6="",AH6=""),"",INDEX($R$6:$R$29,MATCH(AL6,$AK$6:$AK$29,0)))</f>
        <v/>
      </c>
      <c r="AT6" s="466"/>
      <c r="AU6" s="261"/>
      <c r="AV6" s="5"/>
      <c r="AW6" s="466"/>
      <c r="AX6" s="466"/>
      <c r="AY6" s="126"/>
      <c r="AZ6" s="466"/>
    </row>
    <row r="7" spans="1:52" ht="21" thickBot="1">
      <c r="A7" s="177">
        <v>2</v>
      </c>
      <c r="B7" s="640"/>
      <c r="C7" s="207"/>
      <c r="D7" s="189"/>
      <c r="E7" s="466"/>
      <c r="F7" s="802">
        <v>2</v>
      </c>
      <c r="G7" s="829"/>
      <c r="H7" s="183" t="str">
        <f t="shared" si="0"/>
        <v/>
      </c>
      <c r="I7" s="216"/>
      <c r="J7" s="829"/>
      <c r="K7" s="184" t="str">
        <f>+H8</f>
        <v/>
      </c>
      <c r="L7" s="216"/>
      <c r="M7" s="829"/>
      <c r="N7" s="102" t="str">
        <f>+H9</f>
        <v/>
      </c>
      <c r="O7" s="473"/>
      <c r="P7" s="214"/>
      <c r="Q7" s="218">
        <v>2</v>
      </c>
      <c r="R7" s="684" t="str">
        <f>+H7</f>
        <v/>
      </c>
      <c r="S7" s="228">
        <f t="shared" ref="S7" si="6">+I7</f>
        <v>0</v>
      </c>
      <c r="T7" s="227">
        <f>+I6</f>
        <v>0</v>
      </c>
      <c r="U7" s="227">
        <f t="shared" ref="U7:U22" si="7">SUM(S7-T7)</f>
        <v>0</v>
      </c>
      <c r="V7" s="105">
        <f t="shared" ref="V7:V29" si="8">IF(S7+T7=0,0,IF(S7=T7,2,IF(S7&lt;T7,1,3)))</f>
        <v>0</v>
      </c>
      <c r="W7" s="688">
        <f>+L8</f>
        <v>0</v>
      </c>
      <c r="X7" s="199">
        <f>+L9</f>
        <v>0</v>
      </c>
      <c r="Y7" s="199">
        <f t="shared" si="1"/>
        <v>0</v>
      </c>
      <c r="Z7" s="232">
        <f t="shared" ref="Z7:Z29" si="9">IF(W7+X7=0,0,IF(W7=X7,2,IF(W7&lt;X7,1,3)))</f>
        <v>0</v>
      </c>
      <c r="AA7" s="198">
        <f>+O8</f>
        <v>0</v>
      </c>
      <c r="AB7" s="199">
        <f>+O9</f>
        <v>0</v>
      </c>
      <c r="AC7" s="199">
        <f t="shared" si="2"/>
        <v>0</v>
      </c>
      <c r="AD7" s="232">
        <f t="shared" ref="AD7:AD29" si="10">IF(AA7+AB7=0,0,IF(AA7=AB7,2,IF(AA7&lt;AB7,1,3)))</f>
        <v>0</v>
      </c>
      <c r="AE7" s="228">
        <f t="shared" ref="AE7:AE29" si="11">SUM(S7+W7+AA7)</f>
        <v>0</v>
      </c>
      <c r="AF7" s="647">
        <f t="shared" ref="AF7:AF29" si="12">SUM(T7+X7+AB7)</f>
        <v>0</v>
      </c>
      <c r="AG7" s="670">
        <f t="shared" ref="AG7:AG29" si="13">SUM(AE7-AF7)</f>
        <v>0</v>
      </c>
      <c r="AH7" s="679">
        <f t="shared" ref="AH7:AH29" si="14">SUM(V7+Z7+AD7)</f>
        <v>0</v>
      </c>
      <c r="AI7" s="700">
        <f t="shared" ref="AI7:AI29" si="15">IF(AG7="","",IF(AG7&gt;0,AG7,0))</f>
        <v>0</v>
      </c>
      <c r="AJ7" s="700">
        <f t="shared" ref="AJ7:AJ29" si="16">IF(AG7="","",IF(AG7&lt;0,AG7,0))</f>
        <v>0</v>
      </c>
      <c r="AK7" s="701" t="str">
        <f t="shared" ref="AK7:AK29" si="17">IF(OR(R7="",AH7="",AG7=""),"",RANK(AH7,$AH$6:$AH$29)+SUM(-AG7/100)-(+AE7/1000)+COUNTIF(R$6:R$29,"&lt;="&amp;R7+1)/100000+ROW()/1000000)</f>
        <v/>
      </c>
      <c r="AL7" s="647" t="str">
        <f>IF(R7="","",SMALL(AK$6:AK$29,ROWS(AN$6:AN7)))</f>
        <v/>
      </c>
      <c r="AM7" s="762"/>
      <c r="AN7" s="779" t="str">
        <f t="shared" si="3"/>
        <v/>
      </c>
      <c r="AO7" s="357" t="str">
        <f t="shared" si="4"/>
        <v/>
      </c>
      <c r="AP7" s="705" t="str">
        <f t="shared" ref="AP7:AP29" si="18">IF(R7="","",INDEX($AE$6:$AE$31,MATCH(AL7,$AK$6:$AK$31,0)))</f>
        <v/>
      </c>
      <c r="AQ7" s="796" t="str">
        <f>IF(AL7="","",IF(AND(AN6=AN7,AO6=AO7,AP6=AP7),AQ6,$AQ$6+1))</f>
        <v/>
      </c>
      <c r="AR7" s="674" t="str">
        <f t="shared" si="5"/>
        <v/>
      </c>
      <c r="AT7" s="126"/>
      <c r="AU7" s="466"/>
      <c r="AV7" s="5"/>
      <c r="AW7" s="466"/>
      <c r="AX7" s="466"/>
      <c r="AY7" s="126"/>
      <c r="AZ7" s="466"/>
    </row>
    <row r="8" spans="1:52" ht="20.25">
      <c r="A8" s="177">
        <v>3</v>
      </c>
      <c r="B8" s="641"/>
      <c r="C8" s="208"/>
      <c r="D8" s="189"/>
      <c r="E8" s="466"/>
      <c r="F8" s="804">
        <v>3</v>
      </c>
      <c r="G8" s="828">
        <v>2</v>
      </c>
      <c r="H8" s="182" t="str">
        <f t="shared" si="0"/>
        <v/>
      </c>
      <c r="I8" s="212"/>
      <c r="J8" s="830">
        <v>11</v>
      </c>
      <c r="K8" s="185" t="str">
        <f>+H7</f>
        <v/>
      </c>
      <c r="L8" s="212"/>
      <c r="M8" s="830">
        <v>10</v>
      </c>
      <c r="N8" s="96" t="str">
        <f>+H7</f>
        <v/>
      </c>
      <c r="O8" s="352"/>
      <c r="P8" s="214"/>
      <c r="Q8" s="218">
        <v>3</v>
      </c>
      <c r="R8" s="684" t="str">
        <f t="shared" ref="R8:S23" si="19">+H8</f>
        <v/>
      </c>
      <c r="S8" s="228">
        <f>+I8</f>
        <v>0</v>
      </c>
      <c r="T8" s="227">
        <f>+I9</f>
        <v>0</v>
      </c>
      <c r="U8" s="227">
        <f t="shared" si="7"/>
        <v>0</v>
      </c>
      <c r="V8" s="105">
        <f t="shared" si="8"/>
        <v>0</v>
      </c>
      <c r="W8" s="688">
        <f>+L7</f>
        <v>0</v>
      </c>
      <c r="X8" s="199">
        <f>+L6</f>
        <v>0</v>
      </c>
      <c r="Y8" s="199">
        <f t="shared" si="1"/>
        <v>0</v>
      </c>
      <c r="Z8" s="232">
        <f t="shared" si="9"/>
        <v>0</v>
      </c>
      <c r="AA8" s="198">
        <f>+O9</f>
        <v>0</v>
      </c>
      <c r="AB8" s="199">
        <f>+O8</f>
        <v>0</v>
      </c>
      <c r="AC8" s="199">
        <f t="shared" si="2"/>
        <v>0</v>
      </c>
      <c r="AD8" s="232">
        <f t="shared" si="10"/>
        <v>0</v>
      </c>
      <c r="AE8" s="228">
        <f t="shared" si="11"/>
        <v>0</v>
      </c>
      <c r="AF8" s="647">
        <f t="shared" si="12"/>
        <v>0</v>
      </c>
      <c r="AG8" s="670">
        <f t="shared" si="13"/>
        <v>0</v>
      </c>
      <c r="AH8" s="679">
        <f t="shared" si="14"/>
        <v>0</v>
      </c>
      <c r="AI8" s="700">
        <f t="shared" si="15"/>
        <v>0</v>
      </c>
      <c r="AJ8" s="700">
        <f t="shared" si="16"/>
        <v>0</v>
      </c>
      <c r="AK8" s="701" t="str">
        <f t="shared" si="17"/>
        <v/>
      </c>
      <c r="AL8" s="647" t="str">
        <f>IF(R8="","",SMALL(AK$6:AK$29,ROWS(AN$6:AN8)))</f>
        <v/>
      </c>
      <c r="AM8" s="762"/>
      <c r="AN8" s="779" t="str">
        <f t="shared" si="3"/>
        <v/>
      </c>
      <c r="AO8" s="357" t="str">
        <f t="shared" si="4"/>
        <v/>
      </c>
      <c r="AP8" s="705" t="str">
        <f t="shared" si="18"/>
        <v/>
      </c>
      <c r="AQ8" s="796" t="str">
        <f>IF(AL8="","",IF(AND(AN7=AN8,AO7=AO8,AP7=AP8),AQ7,$AQ$6+2))</f>
        <v/>
      </c>
      <c r="AR8" s="674" t="str">
        <f t="shared" si="5"/>
        <v/>
      </c>
      <c r="AT8" s="834">
        <v>2</v>
      </c>
      <c r="AU8" s="109" t="str">
        <f>+AR6</f>
        <v/>
      </c>
      <c r="AV8" s="29">
        <v>0</v>
      </c>
      <c r="AY8" s="126"/>
    </row>
    <row r="9" spans="1:52" ht="21" thickBot="1">
      <c r="A9" s="177">
        <v>4</v>
      </c>
      <c r="B9" s="640"/>
      <c r="C9" s="207"/>
      <c r="D9" s="189"/>
      <c r="E9" s="466"/>
      <c r="F9" s="802">
        <v>4</v>
      </c>
      <c r="G9" s="829"/>
      <c r="H9" s="183" t="str">
        <f t="shared" si="0"/>
        <v/>
      </c>
      <c r="I9" s="216"/>
      <c r="J9" s="829"/>
      <c r="K9" s="184" t="str">
        <f>+H9</f>
        <v/>
      </c>
      <c r="L9" s="216"/>
      <c r="M9" s="829"/>
      <c r="N9" s="102" t="str">
        <f>+H8</f>
        <v/>
      </c>
      <c r="O9" s="473"/>
      <c r="P9" s="214"/>
      <c r="Q9" s="218">
        <v>4</v>
      </c>
      <c r="R9" s="684" t="str">
        <f t="shared" si="19"/>
        <v/>
      </c>
      <c r="S9" s="228">
        <f t="shared" si="19"/>
        <v>0</v>
      </c>
      <c r="T9" s="227">
        <f>+I8</f>
        <v>0</v>
      </c>
      <c r="U9" s="227">
        <f t="shared" si="7"/>
        <v>0</v>
      </c>
      <c r="V9" s="105">
        <f t="shared" si="8"/>
        <v>0</v>
      </c>
      <c r="W9" s="688">
        <f>+L9</f>
        <v>0</v>
      </c>
      <c r="X9" s="199">
        <f>+L8</f>
        <v>0</v>
      </c>
      <c r="Y9" s="199">
        <f t="shared" si="1"/>
        <v>0</v>
      </c>
      <c r="Z9" s="232">
        <f t="shared" si="9"/>
        <v>0</v>
      </c>
      <c r="AA9" s="198">
        <f>+O7</f>
        <v>0</v>
      </c>
      <c r="AB9" s="199">
        <f>+O6</f>
        <v>0</v>
      </c>
      <c r="AC9" s="199">
        <f t="shared" si="2"/>
        <v>0</v>
      </c>
      <c r="AD9" s="232">
        <f t="shared" si="10"/>
        <v>0</v>
      </c>
      <c r="AE9" s="228">
        <f t="shared" si="11"/>
        <v>0</v>
      </c>
      <c r="AF9" s="647">
        <f t="shared" si="12"/>
        <v>0</v>
      </c>
      <c r="AG9" s="670">
        <f t="shared" si="13"/>
        <v>0</v>
      </c>
      <c r="AH9" s="679">
        <f t="shared" si="14"/>
        <v>0</v>
      </c>
      <c r="AI9" s="700">
        <f t="shared" si="15"/>
        <v>0</v>
      </c>
      <c r="AJ9" s="700">
        <f t="shared" si="16"/>
        <v>0</v>
      </c>
      <c r="AK9" s="701" t="str">
        <f t="shared" si="17"/>
        <v/>
      </c>
      <c r="AL9" s="647" t="str">
        <f>IF(R9="","",SMALL(AK$6:AK$29,ROWS(AN$6:AN9)))</f>
        <v/>
      </c>
      <c r="AM9" s="762"/>
      <c r="AN9" s="779" t="str">
        <f t="shared" si="3"/>
        <v/>
      </c>
      <c r="AO9" s="357" t="str">
        <f t="shared" si="4"/>
        <v/>
      </c>
      <c r="AP9" s="705" t="str">
        <f t="shared" si="18"/>
        <v/>
      </c>
      <c r="AQ9" s="796" t="str">
        <f>IF(AL9="","",IF(AND(AN8=AN9,AO8=AO9,AP8=AP9),AQ8,$AQ$6+3))</f>
        <v/>
      </c>
      <c r="AR9" s="674" t="str">
        <f t="shared" si="5"/>
        <v/>
      </c>
      <c r="AT9" s="835"/>
      <c r="AU9" s="111" t="str">
        <f>+AR7</f>
        <v/>
      </c>
      <c r="AV9" s="30">
        <v>0</v>
      </c>
      <c r="AY9" s="126"/>
    </row>
    <row r="10" spans="1:52" ht="21" thickBot="1">
      <c r="A10" s="177">
        <v>5</v>
      </c>
      <c r="B10" s="641"/>
      <c r="C10" s="208"/>
      <c r="D10" s="189"/>
      <c r="E10" s="466"/>
      <c r="F10" s="804">
        <v>5</v>
      </c>
      <c r="G10" s="828">
        <v>3</v>
      </c>
      <c r="H10" s="182" t="str">
        <f t="shared" si="0"/>
        <v/>
      </c>
      <c r="I10" s="212"/>
      <c r="J10" s="830">
        <v>10</v>
      </c>
      <c r="K10" s="185" t="str">
        <f>+H10</f>
        <v/>
      </c>
      <c r="L10" s="212"/>
      <c r="M10" s="830">
        <v>11</v>
      </c>
      <c r="N10" s="96" t="str">
        <f>+H10</f>
        <v/>
      </c>
      <c r="O10" s="352"/>
      <c r="P10" s="214"/>
      <c r="Q10" s="218">
        <v>5</v>
      </c>
      <c r="R10" s="684" t="str">
        <f t="shared" si="19"/>
        <v/>
      </c>
      <c r="S10" s="228">
        <f t="shared" si="19"/>
        <v>0</v>
      </c>
      <c r="T10" s="227">
        <f t="shared" ref="T10" si="20">+I11</f>
        <v>0</v>
      </c>
      <c r="U10" s="227">
        <f t="shared" si="7"/>
        <v>0</v>
      </c>
      <c r="V10" s="105">
        <f t="shared" si="8"/>
        <v>0</v>
      </c>
      <c r="W10" s="688">
        <f>+L10</f>
        <v>0</v>
      </c>
      <c r="X10" s="199">
        <f>+L11</f>
        <v>0</v>
      </c>
      <c r="Y10" s="199">
        <f t="shared" si="1"/>
        <v>0</v>
      </c>
      <c r="Z10" s="232">
        <f t="shared" si="9"/>
        <v>0</v>
      </c>
      <c r="AA10" s="198">
        <f>+O10</f>
        <v>0</v>
      </c>
      <c r="AB10" s="199">
        <f>+O11</f>
        <v>0</v>
      </c>
      <c r="AC10" s="199">
        <f t="shared" si="2"/>
        <v>0</v>
      </c>
      <c r="AD10" s="232">
        <f t="shared" si="10"/>
        <v>0</v>
      </c>
      <c r="AE10" s="228">
        <f t="shared" si="11"/>
        <v>0</v>
      </c>
      <c r="AF10" s="647">
        <f t="shared" si="12"/>
        <v>0</v>
      </c>
      <c r="AG10" s="670">
        <f t="shared" si="13"/>
        <v>0</v>
      </c>
      <c r="AH10" s="679">
        <f t="shared" si="14"/>
        <v>0</v>
      </c>
      <c r="AI10" s="700">
        <f t="shared" si="15"/>
        <v>0</v>
      </c>
      <c r="AJ10" s="700">
        <f t="shared" si="16"/>
        <v>0</v>
      </c>
      <c r="AK10" s="701" t="str">
        <f t="shared" si="17"/>
        <v/>
      </c>
      <c r="AL10" s="647" t="str">
        <f>IF(R10="","",SMALL(AK$6:AK$29,ROWS(AN$6:AN10)))</f>
        <v/>
      </c>
      <c r="AM10" s="762"/>
      <c r="AN10" s="779" t="str">
        <f t="shared" si="3"/>
        <v/>
      </c>
      <c r="AO10" s="357" t="str">
        <f t="shared" si="4"/>
        <v/>
      </c>
      <c r="AP10" s="705" t="str">
        <f t="shared" si="18"/>
        <v/>
      </c>
      <c r="AQ10" s="796" t="str">
        <f>IF(AL10="","",IF(AND(AN9=AN10,AO9=AO10,AP9=AP10),AQ9,$AQ$6+4))</f>
        <v/>
      </c>
      <c r="AR10" s="674" t="str">
        <f t="shared" si="5"/>
        <v/>
      </c>
      <c r="AT10" s="92"/>
      <c r="AU10" s="94"/>
      <c r="AV10" s="5"/>
      <c r="AY10" s="126"/>
    </row>
    <row r="11" spans="1:52" ht="24" thickBot="1">
      <c r="A11" s="177">
        <v>6</v>
      </c>
      <c r="B11" s="640"/>
      <c r="C11" s="207"/>
      <c r="D11" s="189"/>
      <c r="E11" s="466"/>
      <c r="F11" s="802">
        <v>6</v>
      </c>
      <c r="G11" s="829"/>
      <c r="H11" s="183" t="str">
        <f t="shared" si="0"/>
        <v/>
      </c>
      <c r="I11" s="216"/>
      <c r="J11" s="829"/>
      <c r="K11" s="184" t="str">
        <f>+H12</f>
        <v/>
      </c>
      <c r="L11" s="216"/>
      <c r="M11" s="829"/>
      <c r="N11" s="102" t="str">
        <f>+H13</f>
        <v/>
      </c>
      <c r="O11" s="473"/>
      <c r="P11" s="214"/>
      <c r="Q11" s="218">
        <v>6</v>
      </c>
      <c r="R11" s="684" t="str">
        <f t="shared" si="19"/>
        <v/>
      </c>
      <c r="S11" s="228">
        <f t="shared" si="19"/>
        <v>0</v>
      </c>
      <c r="T11" s="227">
        <f t="shared" ref="T11" si="21">+I10</f>
        <v>0</v>
      </c>
      <c r="U11" s="227">
        <f t="shared" si="7"/>
        <v>0</v>
      </c>
      <c r="V11" s="105">
        <f t="shared" si="8"/>
        <v>0</v>
      </c>
      <c r="W11" s="688">
        <f>+L12</f>
        <v>0</v>
      </c>
      <c r="X11" s="199">
        <f>+L13</f>
        <v>0</v>
      </c>
      <c r="Y11" s="199">
        <f t="shared" si="1"/>
        <v>0</v>
      </c>
      <c r="Z11" s="232">
        <f t="shared" si="9"/>
        <v>0</v>
      </c>
      <c r="AA11" s="198">
        <f>+O13</f>
        <v>0</v>
      </c>
      <c r="AB11" s="199">
        <f>+O12</f>
        <v>0</v>
      </c>
      <c r="AC11" s="199">
        <f t="shared" si="2"/>
        <v>0</v>
      </c>
      <c r="AD11" s="232">
        <f t="shared" si="10"/>
        <v>0</v>
      </c>
      <c r="AE11" s="228">
        <f t="shared" si="11"/>
        <v>0</v>
      </c>
      <c r="AF11" s="647">
        <f t="shared" si="12"/>
        <v>0</v>
      </c>
      <c r="AG11" s="670">
        <f t="shared" si="13"/>
        <v>0</v>
      </c>
      <c r="AH11" s="679">
        <f t="shared" si="14"/>
        <v>0</v>
      </c>
      <c r="AI11" s="700">
        <f t="shared" si="15"/>
        <v>0</v>
      </c>
      <c r="AJ11" s="700">
        <f t="shared" si="16"/>
        <v>0</v>
      </c>
      <c r="AK11" s="701" t="str">
        <f t="shared" si="17"/>
        <v/>
      </c>
      <c r="AL11" s="647" t="str">
        <f>IF(R11="","",SMALL(AK$6:AK$29,ROWS(AN$6:AN11)))</f>
        <v/>
      </c>
      <c r="AM11" s="762"/>
      <c r="AN11" s="779" t="str">
        <f t="shared" si="3"/>
        <v/>
      </c>
      <c r="AO11" s="357" t="str">
        <f t="shared" si="4"/>
        <v/>
      </c>
      <c r="AP11" s="705" t="str">
        <f t="shared" si="18"/>
        <v/>
      </c>
      <c r="AQ11" s="796" t="str">
        <f>IF(AL11="","",IF(AND(AN10=AN11,AO10=AO11,AP10=AP11),AQ10,$AQ$6+5))</f>
        <v/>
      </c>
      <c r="AR11" s="674" t="str">
        <f t="shared" si="5"/>
        <v/>
      </c>
      <c r="AT11" s="92"/>
      <c r="AU11" s="112"/>
      <c r="AV11" s="5"/>
      <c r="AX11" s="825">
        <v>3</v>
      </c>
      <c r="AY11" s="109" t="str">
        <f>IF(AV8=AV9,"résultats",IF(AV8&gt;AV9,AU8,AU9))</f>
        <v>résultats</v>
      </c>
      <c r="AZ11" s="33">
        <v>0</v>
      </c>
    </row>
    <row r="12" spans="1:52" ht="21" thickBot="1">
      <c r="A12" s="177">
        <v>7</v>
      </c>
      <c r="B12" s="641"/>
      <c r="C12" s="208"/>
      <c r="D12" s="189"/>
      <c r="E12" s="466"/>
      <c r="F12" s="804">
        <v>7</v>
      </c>
      <c r="G12" s="828">
        <v>4</v>
      </c>
      <c r="H12" s="182" t="str">
        <f t="shared" si="0"/>
        <v/>
      </c>
      <c r="I12" s="212"/>
      <c r="J12" s="830">
        <v>9</v>
      </c>
      <c r="K12" s="185" t="str">
        <f>+H11</f>
        <v/>
      </c>
      <c r="L12" s="212"/>
      <c r="M12" s="830">
        <v>12</v>
      </c>
      <c r="N12" s="96" t="str">
        <f>+H12</f>
        <v/>
      </c>
      <c r="O12" s="352"/>
      <c r="P12" s="214"/>
      <c r="Q12" s="218">
        <v>7</v>
      </c>
      <c r="R12" s="684" t="str">
        <f t="shared" si="19"/>
        <v/>
      </c>
      <c r="S12" s="228">
        <f t="shared" si="19"/>
        <v>0</v>
      </c>
      <c r="T12" s="227">
        <f t="shared" ref="T12" si="22">+I13</f>
        <v>0</v>
      </c>
      <c r="U12" s="227">
        <f t="shared" si="7"/>
        <v>0</v>
      </c>
      <c r="V12" s="105">
        <f t="shared" si="8"/>
        <v>0</v>
      </c>
      <c r="W12" s="688">
        <f>+L11</f>
        <v>0</v>
      </c>
      <c r="X12" s="199">
        <f>+L10</f>
        <v>0</v>
      </c>
      <c r="Y12" s="199">
        <f t="shared" si="1"/>
        <v>0</v>
      </c>
      <c r="Z12" s="232">
        <f t="shared" si="9"/>
        <v>0</v>
      </c>
      <c r="AA12" s="198">
        <f>+O12</f>
        <v>0</v>
      </c>
      <c r="AB12" s="199">
        <f>+O13</f>
        <v>0</v>
      </c>
      <c r="AC12" s="199">
        <f t="shared" si="2"/>
        <v>0</v>
      </c>
      <c r="AD12" s="232">
        <f t="shared" si="10"/>
        <v>0</v>
      </c>
      <c r="AE12" s="228">
        <f t="shared" si="11"/>
        <v>0</v>
      </c>
      <c r="AF12" s="647">
        <f t="shared" si="12"/>
        <v>0</v>
      </c>
      <c r="AG12" s="670">
        <f t="shared" si="13"/>
        <v>0</v>
      </c>
      <c r="AH12" s="679">
        <f t="shared" si="14"/>
        <v>0</v>
      </c>
      <c r="AI12" s="700">
        <f t="shared" si="15"/>
        <v>0</v>
      </c>
      <c r="AJ12" s="700">
        <f t="shared" si="16"/>
        <v>0</v>
      </c>
      <c r="AK12" s="701" t="str">
        <f t="shared" si="17"/>
        <v/>
      </c>
      <c r="AL12" s="647" t="str">
        <f>IF(R12="","",SMALL(AK$6:AK$29,ROWS(AN$6:AN12)))</f>
        <v/>
      </c>
      <c r="AM12" s="762"/>
      <c r="AN12" s="779" t="str">
        <f t="shared" si="3"/>
        <v/>
      </c>
      <c r="AO12" s="357" t="str">
        <f t="shared" si="4"/>
        <v/>
      </c>
      <c r="AP12" s="705" t="str">
        <f t="shared" si="18"/>
        <v/>
      </c>
      <c r="AQ12" s="796" t="str">
        <f>IF(AL12="","",IF(AND(AN11=AN12,AO11=AO12,AP11=AP12),AQ11,$AQ$6+6))</f>
        <v/>
      </c>
      <c r="AR12" s="674" t="str">
        <f t="shared" si="5"/>
        <v/>
      </c>
      <c r="AT12" s="92"/>
      <c r="AU12" s="94"/>
      <c r="AV12" s="5"/>
      <c r="AX12" s="826"/>
      <c r="AY12" s="113" t="str">
        <f>IF(AV14=AV15,"résultats",IF(AV14&gt;AV15,AU14,AU15))</f>
        <v>résultats</v>
      </c>
      <c r="AZ12" s="34">
        <v>0</v>
      </c>
    </row>
    <row r="13" spans="1:52" ht="21" thickBot="1">
      <c r="A13" s="177">
        <v>8</v>
      </c>
      <c r="B13" s="642"/>
      <c r="C13" s="207"/>
      <c r="D13" s="189"/>
      <c r="E13" s="466"/>
      <c r="F13" s="802">
        <v>8</v>
      </c>
      <c r="G13" s="829"/>
      <c r="H13" s="183" t="str">
        <f t="shared" si="0"/>
        <v/>
      </c>
      <c r="I13" s="216"/>
      <c r="J13" s="829"/>
      <c r="K13" s="184" t="str">
        <f>+H13</f>
        <v/>
      </c>
      <c r="L13" s="216"/>
      <c r="M13" s="829"/>
      <c r="N13" s="102" t="str">
        <f>+H11</f>
        <v/>
      </c>
      <c r="O13" s="473"/>
      <c r="P13" s="214"/>
      <c r="Q13" s="218">
        <v>8</v>
      </c>
      <c r="R13" s="684" t="str">
        <f t="shared" si="19"/>
        <v/>
      </c>
      <c r="S13" s="228">
        <f t="shared" si="19"/>
        <v>0</v>
      </c>
      <c r="T13" s="227">
        <f t="shared" ref="T13" si="23">+I12</f>
        <v>0</v>
      </c>
      <c r="U13" s="227">
        <f t="shared" si="7"/>
        <v>0</v>
      </c>
      <c r="V13" s="105">
        <f t="shared" si="8"/>
        <v>0</v>
      </c>
      <c r="W13" s="688">
        <f>+L13</f>
        <v>0</v>
      </c>
      <c r="X13" s="199">
        <f>+L12</f>
        <v>0</v>
      </c>
      <c r="Y13" s="199">
        <f t="shared" si="1"/>
        <v>0</v>
      </c>
      <c r="Z13" s="232">
        <f t="shared" si="9"/>
        <v>0</v>
      </c>
      <c r="AA13" s="198">
        <f>+O11</f>
        <v>0</v>
      </c>
      <c r="AB13" s="199">
        <f>+O10</f>
        <v>0</v>
      </c>
      <c r="AC13" s="199">
        <f t="shared" si="2"/>
        <v>0</v>
      </c>
      <c r="AD13" s="232">
        <f t="shared" si="10"/>
        <v>0</v>
      </c>
      <c r="AE13" s="228">
        <f t="shared" si="11"/>
        <v>0</v>
      </c>
      <c r="AF13" s="647">
        <f t="shared" si="12"/>
        <v>0</v>
      </c>
      <c r="AG13" s="670">
        <f t="shared" si="13"/>
        <v>0</v>
      </c>
      <c r="AH13" s="679">
        <f t="shared" si="14"/>
        <v>0</v>
      </c>
      <c r="AI13" s="700">
        <f t="shared" si="15"/>
        <v>0</v>
      </c>
      <c r="AJ13" s="700">
        <f t="shared" si="16"/>
        <v>0</v>
      </c>
      <c r="AK13" s="701" t="str">
        <f t="shared" si="17"/>
        <v/>
      </c>
      <c r="AL13" s="647" t="str">
        <f>IF(R13="","",SMALL(AK$6:AK$29,ROWS(AN$6:AN13)))</f>
        <v/>
      </c>
      <c r="AM13" s="762"/>
      <c r="AN13" s="779" t="str">
        <f t="shared" si="3"/>
        <v/>
      </c>
      <c r="AO13" s="357" t="str">
        <f t="shared" si="4"/>
        <v/>
      </c>
      <c r="AP13" s="705" t="str">
        <f t="shared" si="18"/>
        <v/>
      </c>
      <c r="AQ13" s="796" t="str">
        <f>IF(AL13="","",IF(AND(AN12=AN13,AO12=AO13,AP12=AP13),AQ12,$AQ$6+7))</f>
        <v/>
      </c>
      <c r="AR13" s="674" t="str">
        <f t="shared" si="5"/>
        <v/>
      </c>
      <c r="AT13" s="92"/>
      <c r="AU13" s="94"/>
      <c r="AV13" s="5"/>
      <c r="AY13" s="126"/>
    </row>
    <row r="14" spans="1:52" ht="20.25">
      <c r="A14" s="177">
        <v>9</v>
      </c>
      <c r="B14" s="641"/>
      <c r="C14" s="208"/>
      <c r="D14" s="189"/>
      <c r="E14" s="466"/>
      <c r="F14" s="804">
        <v>9</v>
      </c>
      <c r="G14" s="800">
        <v>5</v>
      </c>
      <c r="H14" s="182" t="str">
        <f t="shared" si="0"/>
        <v/>
      </c>
      <c r="I14" s="212"/>
      <c r="J14" s="830">
        <v>8</v>
      </c>
      <c r="K14" s="185" t="str">
        <f>+H15</f>
        <v/>
      </c>
      <c r="L14" s="212"/>
      <c r="M14" s="830">
        <v>1</v>
      </c>
      <c r="N14" s="96" t="str">
        <f>+H14</f>
        <v/>
      </c>
      <c r="O14" s="352"/>
      <c r="P14" s="214"/>
      <c r="Q14" s="218">
        <v>9</v>
      </c>
      <c r="R14" s="684" t="str">
        <f t="shared" si="19"/>
        <v/>
      </c>
      <c r="S14" s="228">
        <f t="shared" si="19"/>
        <v>0</v>
      </c>
      <c r="T14" s="227">
        <f t="shared" ref="T14" si="24">+I15</f>
        <v>0</v>
      </c>
      <c r="U14" s="227">
        <f t="shared" si="7"/>
        <v>0</v>
      </c>
      <c r="V14" s="105">
        <f t="shared" si="8"/>
        <v>0</v>
      </c>
      <c r="W14" s="688">
        <f>+L17</f>
        <v>0</v>
      </c>
      <c r="X14" s="199">
        <f>+L16</f>
        <v>0</v>
      </c>
      <c r="Y14" s="199">
        <f t="shared" si="1"/>
        <v>0</v>
      </c>
      <c r="Z14" s="232">
        <f t="shared" si="9"/>
        <v>0</v>
      </c>
      <c r="AA14" s="198">
        <f>+O14</f>
        <v>0</v>
      </c>
      <c r="AB14" s="199">
        <f>+O15</f>
        <v>0</v>
      </c>
      <c r="AC14" s="199">
        <f t="shared" si="2"/>
        <v>0</v>
      </c>
      <c r="AD14" s="232">
        <f t="shared" si="10"/>
        <v>0</v>
      </c>
      <c r="AE14" s="228">
        <f t="shared" si="11"/>
        <v>0</v>
      </c>
      <c r="AF14" s="647">
        <f t="shared" si="12"/>
        <v>0</v>
      </c>
      <c r="AG14" s="670">
        <f t="shared" si="13"/>
        <v>0</v>
      </c>
      <c r="AH14" s="679">
        <f t="shared" si="14"/>
        <v>0</v>
      </c>
      <c r="AI14" s="700">
        <f t="shared" si="15"/>
        <v>0</v>
      </c>
      <c r="AJ14" s="700">
        <f t="shared" si="16"/>
        <v>0</v>
      </c>
      <c r="AK14" s="701" t="str">
        <f t="shared" si="17"/>
        <v/>
      </c>
      <c r="AL14" s="647" t="str">
        <f>IF(R14="","",SMALL(AK$6:AK$29,ROWS(AN$6:AN14)))</f>
        <v/>
      </c>
      <c r="AM14" s="762"/>
      <c r="AN14" s="779" t="str">
        <f t="shared" si="3"/>
        <v/>
      </c>
      <c r="AO14" s="357" t="str">
        <f t="shared" si="4"/>
        <v/>
      </c>
      <c r="AP14" s="705" t="str">
        <f t="shared" si="18"/>
        <v/>
      </c>
      <c r="AQ14" s="796" t="str">
        <f>IF(AL14="","",IF(AND(AN13=AN14,AO13=AO14,AP13=AP14),AQ13,$AQ$6+8))</f>
        <v/>
      </c>
      <c r="AR14" s="674" t="str">
        <f t="shared" si="5"/>
        <v/>
      </c>
      <c r="AT14" s="825">
        <v>4</v>
      </c>
      <c r="AU14" s="114" t="str">
        <f>+AR8</f>
        <v/>
      </c>
      <c r="AV14" s="29">
        <v>0</v>
      </c>
      <c r="AY14" s="126"/>
    </row>
    <row r="15" spans="1:52" ht="21" thickBot="1">
      <c r="A15" s="177">
        <v>10</v>
      </c>
      <c r="B15" s="643"/>
      <c r="C15" s="207"/>
      <c r="D15" s="189"/>
      <c r="E15" s="466"/>
      <c r="F15" s="802">
        <v>10</v>
      </c>
      <c r="G15" s="801"/>
      <c r="H15" s="183" t="str">
        <f t="shared" si="0"/>
        <v/>
      </c>
      <c r="I15" s="216"/>
      <c r="J15" s="829"/>
      <c r="K15" s="184" t="str">
        <f>+H18</f>
        <v/>
      </c>
      <c r="L15" s="216"/>
      <c r="M15" s="829"/>
      <c r="N15" s="102" t="str">
        <f>+H16</f>
        <v/>
      </c>
      <c r="O15" s="473"/>
      <c r="P15" s="214"/>
      <c r="Q15" s="218">
        <v>10</v>
      </c>
      <c r="R15" s="684" t="str">
        <f t="shared" si="19"/>
        <v/>
      </c>
      <c r="S15" s="228">
        <f t="shared" si="19"/>
        <v>0</v>
      </c>
      <c r="T15" s="227">
        <f t="shared" ref="T15" si="25">+I14</f>
        <v>0</v>
      </c>
      <c r="U15" s="227">
        <f t="shared" si="7"/>
        <v>0</v>
      </c>
      <c r="V15" s="105">
        <f t="shared" si="8"/>
        <v>0</v>
      </c>
      <c r="W15" s="688">
        <f>+L14</f>
        <v>0</v>
      </c>
      <c r="X15" s="199">
        <f>+L15</f>
        <v>0</v>
      </c>
      <c r="Y15" s="199">
        <f t="shared" si="1"/>
        <v>0</v>
      </c>
      <c r="Z15" s="232">
        <f t="shared" si="9"/>
        <v>0</v>
      </c>
      <c r="AA15" s="198">
        <f>+O16</f>
        <v>0</v>
      </c>
      <c r="AB15" s="199">
        <f>+O17</f>
        <v>0</v>
      </c>
      <c r="AC15" s="199">
        <f t="shared" si="2"/>
        <v>0</v>
      </c>
      <c r="AD15" s="232">
        <f t="shared" si="10"/>
        <v>0</v>
      </c>
      <c r="AE15" s="228">
        <f t="shared" si="11"/>
        <v>0</v>
      </c>
      <c r="AF15" s="647">
        <f t="shared" si="12"/>
        <v>0</v>
      </c>
      <c r="AG15" s="670">
        <f t="shared" si="13"/>
        <v>0</v>
      </c>
      <c r="AH15" s="679">
        <f t="shared" si="14"/>
        <v>0</v>
      </c>
      <c r="AI15" s="700">
        <f t="shared" si="15"/>
        <v>0</v>
      </c>
      <c r="AJ15" s="700">
        <f t="shared" si="16"/>
        <v>0</v>
      </c>
      <c r="AK15" s="701" t="str">
        <f t="shared" si="17"/>
        <v/>
      </c>
      <c r="AL15" s="647" t="str">
        <f>IF(R15="","",SMALL(AK$6:AK$29,ROWS(AN$6:AN15)))</f>
        <v/>
      </c>
      <c r="AM15" s="762"/>
      <c r="AN15" s="779" t="str">
        <f t="shared" si="3"/>
        <v/>
      </c>
      <c r="AO15" s="357" t="str">
        <f t="shared" si="4"/>
        <v/>
      </c>
      <c r="AP15" s="705" t="str">
        <f t="shared" si="18"/>
        <v/>
      </c>
      <c r="AQ15" s="796" t="str">
        <f>IF(AL15="","",IF(AND(AN14=AN15,AO14=AO15,AP14=AP15),AQ14,$AQ$6+9))</f>
        <v/>
      </c>
      <c r="AR15" s="674" t="str">
        <f t="shared" si="5"/>
        <v/>
      </c>
      <c r="AT15" s="826"/>
      <c r="AU15" s="111" t="str">
        <f>+AR9</f>
        <v/>
      </c>
      <c r="AV15" s="30">
        <v>0</v>
      </c>
      <c r="AY15" s="126"/>
    </row>
    <row r="16" spans="1:52" ht="20.25">
      <c r="A16" s="177">
        <v>11</v>
      </c>
      <c r="B16" s="641"/>
      <c r="C16" s="208"/>
      <c r="D16" s="189"/>
      <c r="E16" s="466"/>
      <c r="F16" s="804">
        <v>11</v>
      </c>
      <c r="G16" s="828">
        <v>6</v>
      </c>
      <c r="H16" s="182" t="str">
        <f t="shared" si="0"/>
        <v/>
      </c>
      <c r="I16" s="212"/>
      <c r="J16" s="830">
        <v>7</v>
      </c>
      <c r="K16" s="185" t="str">
        <f>+H16</f>
        <v/>
      </c>
      <c r="L16" s="212"/>
      <c r="M16" s="830">
        <v>2</v>
      </c>
      <c r="N16" s="96" t="str">
        <f>+H15</f>
        <v/>
      </c>
      <c r="O16" s="352"/>
      <c r="P16" s="214"/>
      <c r="Q16" s="218">
        <v>11</v>
      </c>
      <c r="R16" s="684" t="str">
        <f t="shared" si="19"/>
        <v/>
      </c>
      <c r="S16" s="228">
        <f t="shared" si="19"/>
        <v>0</v>
      </c>
      <c r="T16" s="227">
        <f t="shared" ref="T16" si="26">+I17</f>
        <v>0</v>
      </c>
      <c r="U16" s="227">
        <f t="shared" si="7"/>
        <v>0</v>
      </c>
      <c r="V16" s="105">
        <f t="shared" si="8"/>
        <v>0</v>
      </c>
      <c r="W16" s="688">
        <f>+L16</f>
        <v>0</v>
      </c>
      <c r="X16" s="199">
        <f>+L17</f>
        <v>0</v>
      </c>
      <c r="Y16" s="199">
        <f t="shared" si="1"/>
        <v>0</v>
      </c>
      <c r="Z16" s="232">
        <f t="shared" si="9"/>
        <v>0</v>
      </c>
      <c r="AA16" s="198">
        <f>+O15</f>
        <v>0</v>
      </c>
      <c r="AB16" s="199">
        <f>+O14</f>
        <v>0</v>
      </c>
      <c r="AC16" s="199">
        <f t="shared" si="2"/>
        <v>0</v>
      </c>
      <c r="AD16" s="232">
        <f t="shared" si="10"/>
        <v>0</v>
      </c>
      <c r="AE16" s="228">
        <f t="shared" si="11"/>
        <v>0</v>
      </c>
      <c r="AF16" s="647">
        <f t="shared" si="12"/>
        <v>0</v>
      </c>
      <c r="AG16" s="670">
        <f t="shared" si="13"/>
        <v>0</v>
      </c>
      <c r="AH16" s="679">
        <f t="shared" si="14"/>
        <v>0</v>
      </c>
      <c r="AI16" s="700">
        <f t="shared" si="15"/>
        <v>0</v>
      </c>
      <c r="AJ16" s="700">
        <f t="shared" si="16"/>
        <v>0</v>
      </c>
      <c r="AK16" s="701" t="str">
        <f t="shared" si="17"/>
        <v/>
      </c>
      <c r="AL16" s="647" t="str">
        <f>IF(R16="","",SMALL(AK$6:AK$29,ROWS(AN$6:AN16)))</f>
        <v/>
      </c>
      <c r="AM16" s="762"/>
      <c r="AN16" s="779" t="str">
        <f t="shared" si="3"/>
        <v/>
      </c>
      <c r="AO16" s="357" t="str">
        <f t="shared" si="4"/>
        <v/>
      </c>
      <c r="AP16" s="705" t="str">
        <f t="shared" si="18"/>
        <v/>
      </c>
      <c r="AQ16" s="796" t="str">
        <f>IF(AL16="","",IF(AND(AN15=AN16,AO15=AO16,AP15=AP16),AQ15,$AQ$6+10))</f>
        <v/>
      </c>
      <c r="AR16" s="674" t="str">
        <f t="shared" si="5"/>
        <v/>
      </c>
      <c r="AT16" s="126"/>
      <c r="AU16" s="466"/>
      <c r="AV16" s="5"/>
      <c r="AY16" s="126"/>
    </row>
    <row r="17" spans="1:51" ht="21" thickBot="1">
      <c r="A17" s="177">
        <v>12</v>
      </c>
      <c r="B17" s="643"/>
      <c r="C17" s="207"/>
      <c r="D17" s="189"/>
      <c r="E17" s="466"/>
      <c r="F17" s="802">
        <v>12</v>
      </c>
      <c r="G17" s="829"/>
      <c r="H17" s="183" t="str">
        <f t="shared" si="0"/>
        <v/>
      </c>
      <c r="I17" s="216"/>
      <c r="J17" s="829"/>
      <c r="K17" s="184" t="str">
        <f>+H14</f>
        <v/>
      </c>
      <c r="L17" s="216"/>
      <c r="M17" s="829"/>
      <c r="N17" s="102" t="str">
        <f>+H17</f>
        <v/>
      </c>
      <c r="O17" s="473"/>
      <c r="P17" s="214"/>
      <c r="Q17" s="218">
        <v>12</v>
      </c>
      <c r="R17" s="684" t="str">
        <f t="shared" si="19"/>
        <v/>
      </c>
      <c r="S17" s="228">
        <f t="shared" si="19"/>
        <v>0</v>
      </c>
      <c r="T17" s="227">
        <f t="shared" ref="T17" si="27">+I16</f>
        <v>0</v>
      </c>
      <c r="U17" s="227">
        <f t="shared" si="7"/>
        <v>0</v>
      </c>
      <c r="V17" s="105">
        <f t="shared" si="8"/>
        <v>0</v>
      </c>
      <c r="W17" s="688">
        <f>+L19</f>
        <v>0</v>
      </c>
      <c r="X17" s="199">
        <f>+L18</f>
        <v>0</v>
      </c>
      <c r="Y17" s="199">
        <f t="shared" si="1"/>
        <v>0</v>
      </c>
      <c r="Z17" s="232">
        <f t="shared" si="9"/>
        <v>0</v>
      </c>
      <c r="AA17" s="198">
        <f>+O17</f>
        <v>0</v>
      </c>
      <c r="AB17" s="199">
        <f>+O16</f>
        <v>0</v>
      </c>
      <c r="AC17" s="199">
        <f t="shared" si="2"/>
        <v>0</v>
      </c>
      <c r="AD17" s="232">
        <f t="shared" si="10"/>
        <v>0</v>
      </c>
      <c r="AE17" s="228">
        <f t="shared" si="11"/>
        <v>0</v>
      </c>
      <c r="AF17" s="647">
        <f t="shared" si="12"/>
        <v>0</v>
      </c>
      <c r="AG17" s="670">
        <f t="shared" si="13"/>
        <v>0</v>
      </c>
      <c r="AH17" s="679">
        <f t="shared" si="14"/>
        <v>0</v>
      </c>
      <c r="AI17" s="700">
        <f t="shared" si="15"/>
        <v>0</v>
      </c>
      <c r="AJ17" s="700">
        <f t="shared" si="16"/>
        <v>0</v>
      </c>
      <c r="AK17" s="701" t="str">
        <f t="shared" si="17"/>
        <v/>
      </c>
      <c r="AL17" s="647" t="str">
        <f>IF(R17="","",SMALL(AK$6:AK$29,ROWS(AN$6:AN17)))</f>
        <v/>
      </c>
      <c r="AM17" s="762"/>
      <c r="AN17" s="779" t="str">
        <f t="shared" si="3"/>
        <v/>
      </c>
      <c r="AO17" s="357" t="str">
        <f t="shared" si="4"/>
        <v/>
      </c>
      <c r="AP17" s="705" t="str">
        <f t="shared" si="18"/>
        <v/>
      </c>
      <c r="AQ17" s="796" t="str">
        <f>IF(AL17="","",IF(AND(AN16=AN17,AO16=AO17,AP16=AP17),AQ16,$AQ$6+11))</f>
        <v/>
      </c>
      <c r="AR17" s="674" t="str">
        <f t="shared" si="5"/>
        <v/>
      </c>
      <c r="AU17" s="466"/>
      <c r="AV17" s="5"/>
      <c r="AY17" s="126"/>
    </row>
    <row r="18" spans="1:51" ht="20.25">
      <c r="A18" s="177">
        <v>13</v>
      </c>
      <c r="B18" s="641"/>
      <c r="C18" s="208"/>
      <c r="D18" s="189"/>
      <c r="E18" s="466"/>
      <c r="F18" s="804">
        <v>13</v>
      </c>
      <c r="G18" s="828">
        <v>7</v>
      </c>
      <c r="H18" s="182" t="str">
        <f t="shared" si="0"/>
        <v/>
      </c>
      <c r="I18" s="212"/>
      <c r="J18" s="830">
        <v>5</v>
      </c>
      <c r="K18" s="185" t="str">
        <f>+H19</f>
        <v/>
      </c>
      <c r="L18" s="212"/>
      <c r="M18" s="830">
        <v>3</v>
      </c>
      <c r="N18" s="96" t="str">
        <f>+H20</f>
        <v/>
      </c>
      <c r="O18" s="352"/>
      <c r="P18" s="214"/>
      <c r="Q18" s="218">
        <v>13</v>
      </c>
      <c r="R18" s="684" t="str">
        <f t="shared" si="19"/>
        <v/>
      </c>
      <c r="S18" s="228">
        <f t="shared" si="19"/>
        <v>0</v>
      </c>
      <c r="T18" s="227">
        <f t="shared" ref="T18" si="28">+I19</f>
        <v>0</v>
      </c>
      <c r="U18" s="227">
        <f t="shared" si="7"/>
        <v>0</v>
      </c>
      <c r="V18" s="105">
        <f t="shared" si="8"/>
        <v>0</v>
      </c>
      <c r="W18" s="688">
        <f>+L15</f>
        <v>0</v>
      </c>
      <c r="X18" s="199">
        <f>+L14</f>
        <v>0</v>
      </c>
      <c r="Y18" s="199">
        <f t="shared" si="1"/>
        <v>0</v>
      </c>
      <c r="Z18" s="232">
        <f t="shared" si="9"/>
        <v>0</v>
      </c>
      <c r="AA18" s="198">
        <f>+O19</f>
        <v>0</v>
      </c>
      <c r="AB18" s="199">
        <f>+O18</f>
        <v>0</v>
      </c>
      <c r="AC18" s="199">
        <f t="shared" si="2"/>
        <v>0</v>
      </c>
      <c r="AD18" s="232">
        <f t="shared" si="10"/>
        <v>0</v>
      </c>
      <c r="AE18" s="228">
        <f t="shared" si="11"/>
        <v>0</v>
      </c>
      <c r="AF18" s="647">
        <f t="shared" si="12"/>
        <v>0</v>
      </c>
      <c r="AG18" s="670">
        <f t="shared" si="13"/>
        <v>0</v>
      </c>
      <c r="AH18" s="679">
        <f t="shared" si="14"/>
        <v>0</v>
      </c>
      <c r="AI18" s="700">
        <f t="shared" si="15"/>
        <v>0</v>
      </c>
      <c r="AJ18" s="700">
        <f t="shared" si="16"/>
        <v>0</v>
      </c>
      <c r="AK18" s="701" t="str">
        <f t="shared" si="17"/>
        <v/>
      </c>
      <c r="AL18" s="647" t="str">
        <f>IF(R18="","",SMALL(AK$6:AK$29,ROWS(AN$6:AN18)))</f>
        <v/>
      </c>
      <c r="AM18" s="762"/>
      <c r="AN18" s="779" t="str">
        <f t="shared" si="3"/>
        <v/>
      </c>
      <c r="AO18" s="357" t="str">
        <f t="shared" si="4"/>
        <v/>
      </c>
      <c r="AP18" s="705" t="str">
        <f t="shared" si="18"/>
        <v/>
      </c>
      <c r="AQ18" s="796" t="str">
        <f>IF(AL18="","",IF(AND(AN17=AN18,AO17=AO18,AP17=AP18),AQ17,$AQ$6+12))</f>
        <v/>
      </c>
      <c r="AR18" s="674" t="str">
        <f t="shared" si="5"/>
        <v/>
      </c>
      <c r="AU18" s="466"/>
      <c r="AV18" s="5"/>
      <c r="AY18" s="126"/>
    </row>
    <row r="19" spans="1:51" ht="21" thickBot="1">
      <c r="A19" s="177">
        <v>14</v>
      </c>
      <c r="B19" s="643"/>
      <c r="C19" s="207"/>
      <c r="D19" s="189"/>
      <c r="E19" s="466"/>
      <c r="F19" s="802">
        <v>14</v>
      </c>
      <c r="G19" s="829"/>
      <c r="H19" s="183" t="str">
        <f t="shared" si="0"/>
        <v/>
      </c>
      <c r="I19" s="216"/>
      <c r="J19" s="829"/>
      <c r="K19" s="184" t="str">
        <f>+H17</f>
        <v/>
      </c>
      <c r="L19" s="216"/>
      <c r="M19" s="829"/>
      <c r="N19" s="102" t="str">
        <f>+H18</f>
        <v/>
      </c>
      <c r="O19" s="473"/>
      <c r="P19" s="214"/>
      <c r="Q19" s="218">
        <v>14</v>
      </c>
      <c r="R19" s="684" t="str">
        <f t="shared" si="19"/>
        <v/>
      </c>
      <c r="S19" s="228">
        <f t="shared" si="19"/>
        <v>0</v>
      </c>
      <c r="T19" s="227">
        <f t="shared" ref="T19" si="29">+I18</f>
        <v>0</v>
      </c>
      <c r="U19" s="227">
        <f t="shared" si="7"/>
        <v>0</v>
      </c>
      <c r="V19" s="105">
        <f t="shared" si="8"/>
        <v>0</v>
      </c>
      <c r="W19" s="688">
        <f>+L18</f>
        <v>0</v>
      </c>
      <c r="X19" s="199">
        <f>+L19</f>
        <v>0</v>
      </c>
      <c r="Y19" s="199">
        <f t="shared" si="1"/>
        <v>0</v>
      </c>
      <c r="Z19" s="232">
        <f t="shared" si="9"/>
        <v>0</v>
      </c>
      <c r="AA19" s="198">
        <f>+O20</f>
        <v>0</v>
      </c>
      <c r="AB19" s="199">
        <f>+O21</f>
        <v>0</v>
      </c>
      <c r="AC19" s="199">
        <f t="shared" si="2"/>
        <v>0</v>
      </c>
      <c r="AD19" s="232">
        <f t="shared" si="10"/>
        <v>0</v>
      </c>
      <c r="AE19" s="228">
        <f t="shared" si="11"/>
        <v>0</v>
      </c>
      <c r="AF19" s="647">
        <f t="shared" si="12"/>
        <v>0</v>
      </c>
      <c r="AG19" s="670">
        <f t="shared" si="13"/>
        <v>0</v>
      </c>
      <c r="AH19" s="679">
        <f t="shared" si="14"/>
        <v>0</v>
      </c>
      <c r="AI19" s="700">
        <f t="shared" si="15"/>
        <v>0</v>
      </c>
      <c r="AJ19" s="700">
        <f t="shared" si="16"/>
        <v>0</v>
      </c>
      <c r="AK19" s="701" t="str">
        <f t="shared" si="17"/>
        <v/>
      </c>
      <c r="AL19" s="647" t="str">
        <f>IF(R19="","",SMALL(AK$6:AK$29,ROWS(AN$6:AN19)))</f>
        <v/>
      </c>
      <c r="AM19" s="762"/>
      <c r="AN19" s="779" t="str">
        <f t="shared" si="3"/>
        <v/>
      </c>
      <c r="AO19" s="357" t="str">
        <f t="shared" si="4"/>
        <v/>
      </c>
      <c r="AP19" s="705" t="str">
        <f t="shared" si="18"/>
        <v/>
      </c>
      <c r="AQ19" s="796" t="str">
        <f>IF(AL19="","",IF(AND(AN18=AN19,AO18=AO19,AP18=AP19),AQ18,$AQ$6+13))</f>
        <v/>
      </c>
      <c r="AR19" s="674" t="str">
        <f t="shared" si="5"/>
        <v/>
      </c>
      <c r="AU19" s="466"/>
      <c r="AV19" s="5"/>
      <c r="AY19" s="126"/>
    </row>
    <row r="20" spans="1:51" ht="20.25">
      <c r="A20" s="177">
        <v>15</v>
      </c>
      <c r="B20" s="641"/>
      <c r="C20" s="208"/>
      <c r="D20" s="189"/>
      <c r="E20" s="466"/>
      <c r="F20" s="804">
        <v>15</v>
      </c>
      <c r="G20" s="828">
        <v>8</v>
      </c>
      <c r="H20" s="182" t="str">
        <f t="shared" si="0"/>
        <v/>
      </c>
      <c r="I20" s="212"/>
      <c r="J20" s="830">
        <v>6</v>
      </c>
      <c r="K20" s="185" t="str">
        <f>+H22</f>
        <v/>
      </c>
      <c r="L20" s="212"/>
      <c r="M20" s="830">
        <v>7</v>
      </c>
      <c r="N20" s="96" t="str">
        <f>+H19</f>
        <v/>
      </c>
      <c r="O20" s="352"/>
      <c r="P20" s="214"/>
      <c r="Q20" s="218">
        <v>15</v>
      </c>
      <c r="R20" s="684" t="str">
        <f t="shared" si="19"/>
        <v/>
      </c>
      <c r="S20" s="228">
        <f t="shared" si="19"/>
        <v>0</v>
      </c>
      <c r="T20" s="227">
        <f t="shared" ref="T20" si="30">+I21</f>
        <v>0</v>
      </c>
      <c r="U20" s="227">
        <f t="shared" si="7"/>
        <v>0</v>
      </c>
      <c r="V20" s="105">
        <f t="shared" si="8"/>
        <v>0</v>
      </c>
      <c r="W20" s="688">
        <f>+L21</f>
        <v>0</v>
      </c>
      <c r="X20" s="199">
        <f>+L20</f>
        <v>0</v>
      </c>
      <c r="Y20" s="199">
        <f t="shared" si="1"/>
        <v>0</v>
      </c>
      <c r="Z20" s="232">
        <f t="shared" si="9"/>
        <v>0</v>
      </c>
      <c r="AA20" s="198">
        <f>+O18</f>
        <v>0</v>
      </c>
      <c r="AB20" s="199">
        <f>+O19</f>
        <v>0</v>
      </c>
      <c r="AC20" s="199">
        <f t="shared" si="2"/>
        <v>0</v>
      </c>
      <c r="AD20" s="232">
        <f t="shared" si="10"/>
        <v>0</v>
      </c>
      <c r="AE20" s="228">
        <f t="shared" si="11"/>
        <v>0</v>
      </c>
      <c r="AF20" s="647">
        <f t="shared" si="12"/>
        <v>0</v>
      </c>
      <c r="AG20" s="670">
        <f t="shared" si="13"/>
        <v>0</v>
      </c>
      <c r="AH20" s="679">
        <f t="shared" si="14"/>
        <v>0</v>
      </c>
      <c r="AI20" s="700">
        <f t="shared" si="15"/>
        <v>0</v>
      </c>
      <c r="AJ20" s="700">
        <f t="shared" si="16"/>
        <v>0</v>
      </c>
      <c r="AK20" s="701" t="str">
        <f t="shared" si="17"/>
        <v/>
      </c>
      <c r="AL20" s="647" t="str">
        <f>IF(R20="","",SMALL(AK$6:AK$29,ROWS(AN$6:AN20)))</f>
        <v/>
      </c>
      <c r="AM20" s="762"/>
      <c r="AN20" s="779" t="str">
        <f t="shared" si="3"/>
        <v/>
      </c>
      <c r="AO20" s="357" t="str">
        <f t="shared" si="4"/>
        <v/>
      </c>
      <c r="AP20" s="705" t="str">
        <f t="shared" si="18"/>
        <v/>
      </c>
      <c r="AQ20" s="796" t="str">
        <f>IF(AL20="","",IF(AND(AN19=AN20,AO19=AO20,AP19=AP20),AQ19,$AQ$6+14))</f>
        <v/>
      </c>
      <c r="AR20" s="674" t="str">
        <f t="shared" si="5"/>
        <v/>
      </c>
      <c r="AU20" s="466"/>
      <c r="AV20" s="5"/>
      <c r="AY20" s="126"/>
    </row>
    <row r="21" spans="1:51" ht="21" thickBot="1">
      <c r="A21" s="177">
        <v>16</v>
      </c>
      <c r="B21" s="812"/>
      <c r="C21" s="207"/>
      <c r="D21" s="189"/>
      <c r="E21" s="466"/>
      <c r="F21" s="802">
        <v>16</v>
      </c>
      <c r="G21" s="829"/>
      <c r="H21" s="183" t="str">
        <f t="shared" si="0"/>
        <v/>
      </c>
      <c r="I21" s="216"/>
      <c r="J21" s="829"/>
      <c r="K21" s="184" t="str">
        <f>+H20</f>
        <v/>
      </c>
      <c r="L21" s="216"/>
      <c r="M21" s="829"/>
      <c r="N21" s="102" t="str">
        <f>+H21</f>
        <v/>
      </c>
      <c r="O21" s="473"/>
      <c r="P21" s="214"/>
      <c r="Q21" s="218">
        <v>16</v>
      </c>
      <c r="R21" s="694" t="str">
        <f t="shared" si="19"/>
        <v/>
      </c>
      <c r="S21" s="228">
        <f t="shared" si="19"/>
        <v>0</v>
      </c>
      <c r="T21" s="227">
        <f t="shared" ref="T21" si="31">+I20</f>
        <v>0</v>
      </c>
      <c r="U21" s="227">
        <f t="shared" si="7"/>
        <v>0</v>
      </c>
      <c r="V21" s="105">
        <f t="shared" si="8"/>
        <v>0</v>
      </c>
      <c r="W21" s="688">
        <f>+L23</f>
        <v>0</v>
      </c>
      <c r="X21" s="199">
        <f>+L22</f>
        <v>0</v>
      </c>
      <c r="Y21" s="199">
        <f t="shared" si="1"/>
        <v>0</v>
      </c>
      <c r="Z21" s="232">
        <f t="shared" si="9"/>
        <v>0</v>
      </c>
      <c r="AA21" s="198">
        <f>+O21</f>
        <v>0</v>
      </c>
      <c r="AB21" s="199">
        <f>+O20</f>
        <v>0</v>
      </c>
      <c r="AC21" s="199">
        <f t="shared" si="2"/>
        <v>0</v>
      </c>
      <c r="AD21" s="232">
        <f t="shared" si="10"/>
        <v>0</v>
      </c>
      <c r="AE21" s="228">
        <f t="shared" si="11"/>
        <v>0</v>
      </c>
      <c r="AF21" s="647">
        <f t="shared" si="12"/>
        <v>0</v>
      </c>
      <c r="AG21" s="670">
        <f t="shared" si="13"/>
        <v>0</v>
      </c>
      <c r="AH21" s="679">
        <f t="shared" si="14"/>
        <v>0</v>
      </c>
      <c r="AI21" s="700">
        <f t="shared" si="15"/>
        <v>0</v>
      </c>
      <c r="AJ21" s="700">
        <f t="shared" si="16"/>
        <v>0</v>
      </c>
      <c r="AK21" s="701" t="str">
        <f t="shared" si="17"/>
        <v/>
      </c>
      <c r="AL21" s="647" t="str">
        <f>IF(R21="","",SMALL(AK$6:AK$29,ROWS(AN$6:AN21)))</f>
        <v/>
      </c>
      <c r="AM21" s="762"/>
      <c r="AN21" s="779" t="str">
        <f t="shared" si="3"/>
        <v/>
      </c>
      <c r="AO21" s="357" t="str">
        <f t="shared" si="4"/>
        <v/>
      </c>
      <c r="AP21" s="705" t="str">
        <f t="shared" si="18"/>
        <v/>
      </c>
      <c r="AQ21" s="796" t="str">
        <f>IF(AL21="","",IF(AND(AN20=AN21,AO20=AO21,AP20=AP21),AQ20,$AQ$6+15))</f>
        <v/>
      </c>
      <c r="AR21" s="674" t="str">
        <f t="shared" si="5"/>
        <v/>
      </c>
      <c r="AU21" s="466"/>
      <c r="AV21" s="5"/>
      <c r="AY21" s="126"/>
    </row>
    <row r="22" spans="1:51" ht="20.25">
      <c r="A22" s="177">
        <v>17</v>
      </c>
      <c r="B22" s="641"/>
      <c r="C22" s="208"/>
      <c r="D22" s="189"/>
      <c r="E22" s="466"/>
      <c r="F22" s="804">
        <v>17</v>
      </c>
      <c r="G22" s="828">
        <v>9</v>
      </c>
      <c r="H22" s="182" t="str">
        <f t="shared" si="0"/>
        <v/>
      </c>
      <c r="I22" s="212"/>
      <c r="J22" s="830">
        <v>4</v>
      </c>
      <c r="K22" s="185" t="str">
        <f>+H23</f>
        <v/>
      </c>
      <c r="L22" s="212"/>
      <c r="M22" s="830">
        <v>5</v>
      </c>
      <c r="N22" s="96" t="str">
        <f>+H25</f>
        <v/>
      </c>
      <c r="O22" s="352"/>
      <c r="P22" s="214"/>
      <c r="Q22" s="218">
        <v>17</v>
      </c>
      <c r="R22" s="694" t="str">
        <f t="shared" si="19"/>
        <v/>
      </c>
      <c r="S22" s="228">
        <f t="shared" si="19"/>
        <v>0</v>
      </c>
      <c r="T22" s="227">
        <f t="shared" ref="T22" si="32">+I23</f>
        <v>0</v>
      </c>
      <c r="U22" s="227">
        <f t="shared" si="7"/>
        <v>0</v>
      </c>
      <c r="V22" s="105">
        <f t="shared" si="8"/>
        <v>0</v>
      </c>
      <c r="W22" s="688">
        <f>+L20</f>
        <v>0</v>
      </c>
      <c r="X22" s="199">
        <f>+L21</f>
        <v>0</v>
      </c>
      <c r="Y22" s="199">
        <f t="shared" si="1"/>
        <v>0</v>
      </c>
      <c r="Z22" s="232">
        <f t="shared" si="9"/>
        <v>0</v>
      </c>
      <c r="AA22" s="198">
        <f>+O23</f>
        <v>0</v>
      </c>
      <c r="AB22" s="199">
        <f>+O22</f>
        <v>0</v>
      </c>
      <c r="AC22" s="199">
        <f t="shared" si="2"/>
        <v>0</v>
      </c>
      <c r="AD22" s="232">
        <f t="shared" si="10"/>
        <v>0</v>
      </c>
      <c r="AE22" s="228">
        <f t="shared" si="11"/>
        <v>0</v>
      </c>
      <c r="AF22" s="647">
        <f t="shared" si="12"/>
        <v>0</v>
      </c>
      <c r="AG22" s="670">
        <f t="shared" si="13"/>
        <v>0</v>
      </c>
      <c r="AH22" s="679">
        <f t="shared" si="14"/>
        <v>0</v>
      </c>
      <c r="AI22" s="700">
        <f t="shared" si="15"/>
        <v>0</v>
      </c>
      <c r="AJ22" s="700">
        <f t="shared" si="16"/>
        <v>0</v>
      </c>
      <c r="AK22" s="701" t="str">
        <f t="shared" si="17"/>
        <v/>
      </c>
      <c r="AL22" s="647" t="str">
        <f>IF(R22="","",SMALL(AK$6:AK$29,ROWS(AN$6:AN22)))</f>
        <v/>
      </c>
      <c r="AM22" s="762"/>
      <c r="AN22" s="779" t="str">
        <f t="shared" si="3"/>
        <v/>
      </c>
      <c r="AO22" s="357" t="str">
        <f t="shared" si="4"/>
        <v/>
      </c>
      <c r="AP22" s="705" t="str">
        <f t="shared" si="18"/>
        <v/>
      </c>
      <c r="AQ22" s="796" t="str">
        <f>IF(AL22="","",IF(AND(AN21=AN22,AO21=AO22,AP21=AP22),AQ21,$AQ$6+16))</f>
        <v/>
      </c>
      <c r="AR22" s="674" t="str">
        <f t="shared" si="5"/>
        <v/>
      </c>
      <c r="AU22" s="466"/>
      <c r="AV22" s="5"/>
      <c r="AY22" s="126"/>
    </row>
    <row r="23" spans="1:51" ht="21" thickBot="1">
      <c r="A23" s="177">
        <v>18</v>
      </c>
      <c r="B23" s="812"/>
      <c r="C23" s="207"/>
      <c r="D23" s="189"/>
      <c r="F23" s="802">
        <v>18</v>
      </c>
      <c r="G23" s="829"/>
      <c r="H23" s="183" t="str">
        <f t="shared" si="0"/>
        <v/>
      </c>
      <c r="I23" s="216"/>
      <c r="J23" s="829"/>
      <c r="K23" s="186" t="str">
        <f>+H21</f>
        <v/>
      </c>
      <c r="L23" s="216"/>
      <c r="M23" s="829"/>
      <c r="N23" s="102" t="str">
        <f>+H22</f>
        <v/>
      </c>
      <c r="O23" s="473"/>
      <c r="P23" s="214"/>
      <c r="Q23" s="218">
        <v>18</v>
      </c>
      <c r="R23" s="694" t="str">
        <f t="shared" si="19"/>
        <v/>
      </c>
      <c r="S23" s="228">
        <f t="shared" si="19"/>
        <v>0</v>
      </c>
      <c r="T23" s="227">
        <f t="shared" ref="T23" si="33">+I22</f>
        <v>0</v>
      </c>
      <c r="U23" s="227">
        <f t="shared" ref="U23:U29" si="34">SUM(S23-T23)</f>
        <v>0</v>
      </c>
      <c r="V23" s="105">
        <f t="shared" si="8"/>
        <v>0</v>
      </c>
      <c r="W23" s="688">
        <f>+L22</f>
        <v>0</v>
      </c>
      <c r="X23" s="199">
        <f>+L23</f>
        <v>0</v>
      </c>
      <c r="Y23" s="199">
        <f t="shared" si="1"/>
        <v>0</v>
      </c>
      <c r="Z23" s="232">
        <f t="shared" si="9"/>
        <v>0</v>
      </c>
      <c r="AA23" s="198">
        <f>+O25</f>
        <v>0</v>
      </c>
      <c r="AB23" s="199">
        <f>+O24</f>
        <v>0</v>
      </c>
      <c r="AC23" s="199">
        <f t="shared" si="2"/>
        <v>0</v>
      </c>
      <c r="AD23" s="232">
        <f t="shared" si="10"/>
        <v>0</v>
      </c>
      <c r="AE23" s="228">
        <f t="shared" si="11"/>
        <v>0</v>
      </c>
      <c r="AF23" s="647">
        <f t="shared" si="12"/>
        <v>0</v>
      </c>
      <c r="AG23" s="670">
        <f t="shared" si="13"/>
        <v>0</v>
      </c>
      <c r="AH23" s="679">
        <f t="shared" si="14"/>
        <v>0</v>
      </c>
      <c r="AI23" s="700">
        <f t="shared" si="15"/>
        <v>0</v>
      </c>
      <c r="AJ23" s="700">
        <f t="shared" si="16"/>
        <v>0</v>
      </c>
      <c r="AK23" s="701" t="str">
        <f t="shared" si="17"/>
        <v/>
      </c>
      <c r="AL23" s="647" t="str">
        <f>IF(R23="","",SMALL(AK$6:AK$29,ROWS(AN$6:AN23)))</f>
        <v/>
      </c>
      <c r="AM23" s="762"/>
      <c r="AN23" s="779" t="str">
        <f t="shared" si="3"/>
        <v/>
      </c>
      <c r="AO23" s="357" t="str">
        <f t="shared" si="4"/>
        <v/>
      </c>
      <c r="AP23" s="705" t="str">
        <f t="shared" si="18"/>
        <v/>
      </c>
      <c r="AQ23" s="796" t="str">
        <f>IF(AL23="","",IF(AND(AN22=AN23,AO22=AO23,AP22=AP23),AQ22,$AQ$6+17))</f>
        <v/>
      </c>
      <c r="AR23" s="674" t="str">
        <f t="shared" si="5"/>
        <v/>
      </c>
      <c r="AU23" s="466"/>
      <c r="AV23" s="5"/>
      <c r="AY23" s="126"/>
    </row>
    <row r="24" spans="1:51" ht="20.25">
      <c r="A24" s="177">
        <v>19</v>
      </c>
      <c r="B24" s="641"/>
      <c r="C24" s="207"/>
      <c r="D24" s="189"/>
      <c r="F24" s="803">
        <v>19</v>
      </c>
      <c r="G24" s="828">
        <v>10</v>
      </c>
      <c r="H24" s="182" t="str">
        <f t="shared" si="0"/>
        <v/>
      </c>
      <c r="I24" s="212"/>
      <c r="J24" s="830">
        <v>3</v>
      </c>
      <c r="K24" s="185" t="str">
        <f>+H26</f>
        <v/>
      </c>
      <c r="L24" s="212"/>
      <c r="M24" s="830">
        <v>6</v>
      </c>
      <c r="N24" s="353" t="str">
        <f>+H24</f>
        <v/>
      </c>
      <c r="O24" s="352"/>
      <c r="P24" s="214"/>
      <c r="Q24" s="218">
        <v>19</v>
      </c>
      <c r="R24" s="694" t="str">
        <f t="shared" ref="R24:R29" si="35">+H24</f>
        <v/>
      </c>
      <c r="S24" s="256">
        <f>+I24</f>
        <v>0</v>
      </c>
      <c r="T24" s="257">
        <f>+I25</f>
        <v>0</v>
      </c>
      <c r="U24" s="227">
        <f t="shared" ref="U24:U25" si="36">SUM(S24-T24)</f>
        <v>0</v>
      </c>
      <c r="V24" s="105">
        <f t="shared" si="8"/>
        <v>0</v>
      </c>
      <c r="W24" s="695">
        <f>+L25</f>
        <v>0</v>
      </c>
      <c r="X24" s="104">
        <f>+L24</f>
        <v>0</v>
      </c>
      <c r="Y24" s="199">
        <f t="shared" si="1"/>
        <v>0</v>
      </c>
      <c r="Z24" s="232">
        <f t="shared" si="9"/>
        <v>0</v>
      </c>
      <c r="AA24" s="103">
        <f>+O24</f>
        <v>0</v>
      </c>
      <c r="AB24" s="104">
        <f>+O25</f>
        <v>0</v>
      </c>
      <c r="AC24" s="199">
        <f t="shared" si="2"/>
        <v>0</v>
      </c>
      <c r="AD24" s="232">
        <f t="shared" si="10"/>
        <v>0</v>
      </c>
      <c r="AE24" s="228">
        <f t="shared" si="11"/>
        <v>0</v>
      </c>
      <c r="AF24" s="647">
        <f t="shared" si="12"/>
        <v>0</v>
      </c>
      <c r="AG24" s="670">
        <f t="shared" si="13"/>
        <v>0</v>
      </c>
      <c r="AH24" s="679">
        <f t="shared" si="14"/>
        <v>0</v>
      </c>
      <c r="AI24" s="700">
        <f t="shared" si="15"/>
        <v>0</v>
      </c>
      <c r="AJ24" s="700">
        <f t="shared" si="16"/>
        <v>0</v>
      </c>
      <c r="AK24" s="701" t="str">
        <f t="shared" si="17"/>
        <v/>
      </c>
      <c r="AL24" s="647" t="str">
        <f>IF(R24="","",SMALL(AK$6:AK$29,ROWS(AN$6:AN24)))</f>
        <v/>
      </c>
      <c r="AM24" s="762"/>
      <c r="AN24" s="779" t="str">
        <f t="shared" si="3"/>
        <v/>
      </c>
      <c r="AO24" s="357" t="str">
        <f t="shared" si="4"/>
        <v/>
      </c>
      <c r="AP24" s="705" t="str">
        <f t="shared" si="18"/>
        <v/>
      </c>
      <c r="AQ24" s="796" t="str">
        <f>IF(AL24="","",IF(AND(AN23=AN24,AO23=AO24,AP23=AP24),AQ23,$AQ$6+18))</f>
        <v/>
      </c>
      <c r="AR24" s="674" t="str">
        <f t="shared" si="5"/>
        <v/>
      </c>
      <c r="AU24" s="466"/>
      <c r="AV24" s="5"/>
      <c r="AY24" s="126"/>
    </row>
    <row r="25" spans="1:51" ht="21" thickBot="1">
      <c r="A25" s="177">
        <v>20</v>
      </c>
      <c r="B25" s="641"/>
      <c r="C25" s="207"/>
      <c r="D25" s="189"/>
      <c r="F25" s="802">
        <v>20</v>
      </c>
      <c r="G25" s="829"/>
      <c r="H25" s="183" t="str">
        <f t="shared" si="0"/>
        <v/>
      </c>
      <c r="I25" s="216"/>
      <c r="J25" s="829"/>
      <c r="K25" s="341" t="str">
        <f>+H24</f>
        <v/>
      </c>
      <c r="L25" s="216"/>
      <c r="M25" s="829"/>
      <c r="N25" s="343" t="str">
        <f>+H23</f>
        <v/>
      </c>
      <c r="O25" s="473"/>
      <c r="P25" s="214"/>
      <c r="Q25" s="218">
        <v>20</v>
      </c>
      <c r="R25" s="694" t="str">
        <f t="shared" si="35"/>
        <v/>
      </c>
      <c r="S25" s="256">
        <f>+I25</f>
        <v>0</v>
      </c>
      <c r="T25" s="257">
        <f>+I24</f>
        <v>0</v>
      </c>
      <c r="U25" s="227">
        <f t="shared" si="36"/>
        <v>0</v>
      </c>
      <c r="V25" s="105">
        <f t="shared" si="8"/>
        <v>0</v>
      </c>
      <c r="W25" s="695">
        <f>+L27</f>
        <v>0</v>
      </c>
      <c r="X25" s="104">
        <f>+L26</f>
        <v>0</v>
      </c>
      <c r="Y25" s="199">
        <f t="shared" si="1"/>
        <v>0</v>
      </c>
      <c r="Z25" s="232">
        <f t="shared" si="9"/>
        <v>0</v>
      </c>
      <c r="AA25" s="103">
        <f>+O22</f>
        <v>0</v>
      </c>
      <c r="AB25" s="104">
        <f>+O23</f>
        <v>0</v>
      </c>
      <c r="AC25" s="199">
        <f t="shared" si="2"/>
        <v>0</v>
      </c>
      <c r="AD25" s="232">
        <f t="shared" si="10"/>
        <v>0</v>
      </c>
      <c r="AE25" s="228">
        <f t="shared" si="11"/>
        <v>0</v>
      </c>
      <c r="AF25" s="647">
        <f t="shared" si="12"/>
        <v>0</v>
      </c>
      <c r="AG25" s="670">
        <f t="shared" si="13"/>
        <v>0</v>
      </c>
      <c r="AH25" s="679">
        <f t="shared" si="14"/>
        <v>0</v>
      </c>
      <c r="AI25" s="700">
        <f t="shared" si="15"/>
        <v>0</v>
      </c>
      <c r="AJ25" s="700">
        <f t="shared" si="16"/>
        <v>0</v>
      </c>
      <c r="AK25" s="701" t="str">
        <f t="shared" si="17"/>
        <v/>
      </c>
      <c r="AL25" s="647" t="str">
        <f>IF(R25="","",SMALL(AK$6:AK$29,ROWS(AN$6:AN25)))</f>
        <v/>
      </c>
      <c r="AM25" s="762"/>
      <c r="AN25" s="779" t="str">
        <f t="shared" si="3"/>
        <v/>
      </c>
      <c r="AO25" s="357" t="str">
        <f t="shared" si="4"/>
        <v/>
      </c>
      <c r="AP25" s="705" t="str">
        <f t="shared" si="18"/>
        <v/>
      </c>
      <c r="AQ25" s="796" t="str">
        <f>IF(AL25="","",IF(AND(AN24=AN25,AO24=AO25,AP24=AP25),AQ24,$AQ$6+19))</f>
        <v/>
      </c>
      <c r="AR25" s="674" t="str">
        <f t="shared" si="5"/>
        <v/>
      </c>
      <c r="AU25" s="466"/>
      <c r="AV25" s="5"/>
      <c r="AY25" s="126"/>
    </row>
    <row r="26" spans="1:51" ht="20.25">
      <c r="A26" s="177">
        <v>21</v>
      </c>
      <c r="B26" s="641"/>
      <c r="C26" s="208"/>
      <c r="D26" s="189"/>
      <c r="F26" s="804">
        <v>21</v>
      </c>
      <c r="G26" s="828">
        <v>11</v>
      </c>
      <c r="H26" s="182" t="str">
        <f t="shared" si="0"/>
        <v/>
      </c>
      <c r="I26" s="212"/>
      <c r="J26" s="830">
        <v>2</v>
      </c>
      <c r="K26" s="185" t="str">
        <f>+H28</f>
        <v/>
      </c>
      <c r="L26" s="212"/>
      <c r="M26" s="830">
        <v>4</v>
      </c>
      <c r="N26" s="353" t="str">
        <f>+H28</f>
        <v/>
      </c>
      <c r="O26" s="352"/>
      <c r="P26" s="214"/>
      <c r="Q26" s="218">
        <v>21</v>
      </c>
      <c r="R26" s="694" t="str">
        <f t="shared" si="35"/>
        <v/>
      </c>
      <c r="S26" s="256">
        <f t="shared" ref="S26:S27" si="37">+I26</f>
        <v>0</v>
      </c>
      <c r="T26" s="257">
        <f>+I27</f>
        <v>0</v>
      </c>
      <c r="U26" s="227">
        <f t="shared" ref="U26:U27" si="38">SUM(S26-T26)</f>
        <v>0</v>
      </c>
      <c r="V26" s="105">
        <f t="shared" ref="V26:V27" si="39">IF(S26+T26=0,0,IF(S26=T26,2,IF(S26&lt;T26,1,3)))</f>
        <v>0</v>
      </c>
      <c r="W26" s="695">
        <f>+L24</f>
        <v>0</v>
      </c>
      <c r="X26" s="104">
        <f>+L25</f>
        <v>0</v>
      </c>
      <c r="Y26" s="199">
        <f t="shared" ref="Y26:Y27" si="40">SUM(W26-X26)</f>
        <v>0</v>
      </c>
      <c r="Z26" s="232">
        <f t="shared" ref="Z26:Z27" si="41">IF(W26+X26=0,0,IF(W26=X26,2,IF(W26&lt;X26,1,3)))</f>
        <v>0</v>
      </c>
      <c r="AA26" s="103">
        <f>+O28</f>
        <v>0</v>
      </c>
      <c r="AB26" s="104">
        <f>+O29</f>
        <v>0</v>
      </c>
      <c r="AC26" s="199">
        <f t="shared" ref="AC26:AC27" si="42">SUM(AA26-AB26)</f>
        <v>0</v>
      </c>
      <c r="AD26" s="232">
        <f t="shared" ref="AD26:AD27" si="43">IF(AA26+AB26=0,0,IF(AA26=AB26,2,IF(AA26&lt;AB26,1,3)))</f>
        <v>0</v>
      </c>
      <c r="AE26" s="228">
        <f t="shared" ref="AE26:AE27" si="44">SUM(S26+W26+AA26)</f>
        <v>0</v>
      </c>
      <c r="AF26" s="647">
        <f t="shared" ref="AF26:AF27" si="45">SUM(T26+X26+AB26)</f>
        <v>0</v>
      </c>
      <c r="AG26" s="670">
        <f t="shared" ref="AG26:AG27" si="46">SUM(AE26-AF26)</f>
        <v>0</v>
      </c>
      <c r="AH26" s="679">
        <f t="shared" ref="AH26:AH27" si="47">SUM(V26+Z26+AD26)</f>
        <v>0</v>
      </c>
      <c r="AI26" s="700">
        <f t="shared" ref="AI26:AI27" si="48">IF(AG26="","",IF(AG26&gt;0,AG26,0))</f>
        <v>0</v>
      </c>
      <c r="AJ26" s="700">
        <f t="shared" ref="AJ26:AJ27" si="49">IF(AG26="","",IF(AG26&lt;0,AG26,0))</f>
        <v>0</v>
      </c>
      <c r="AK26" s="701" t="str">
        <f t="shared" si="17"/>
        <v/>
      </c>
      <c r="AL26" s="647" t="str">
        <f>IF(R26="","",SMALL(AK$6:AK$29,ROWS(AN$6:AN26)))</f>
        <v/>
      </c>
      <c r="AM26" s="762"/>
      <c r="AN26" s="779" t="str">
        <f t="shared" si="3"/>
        <v/>
      </c>
      <c r="AO26" s="357" t="str">
        <f t="shared" si="4"/>
        <v/>
      </c>
      <c r="AP26" s="705" t="str">
        <f t="shared" si="18"/>
        <v/>
      </c>
      <c r="AQ26" s="796" t="str">
        <f>IF(AL26="","",IF(AND(AN25=AN26,AO25=AO26,AP25=AP26),AQ25,$AQ$6+20))</f>
        <v/>
      </c>
      <c r="AR26" s="674" t="str">
        <f t="shared" si="5"/>
        <v/>
      </c>
      <c r="AU26" s="466"/>
      <c r="AV26" s="5"/>
      <c r="AY26" s="126"/>
    </row>
    <row r="27" spans="1:51" ht="21" thickBot="1">
      <c r="A27" s="177">
        <v>22</v>
      </c>
      <c r="B27" s="641"/>
      <c r="C27" s="208"/>
      <c r="D27" s="189"/>
      <c r="F27" s="802">
        <v>22</v>
      </c>
      <c r="G27" s="829"/>
      <c r="H27" s="183" t="str">
        <f t="shared" si="0"/>
        <v/>
      </c>
      <c r="I27" s="216"/>
      <c r="J27" s="829"/>
      <c r="K27" s="341" t="str">
        <f>+H25</f>
        <v/>
      </c>
      <c r="L27" s="216"/>
      <c r="M27" s="829"/>
      <c r="N27" s="343" t="str">
        <f>+H27</f>
        <v/>
      </c>
      <c r="O27" s="473"/>
      <c r="P27" s="214"/>
      <c r="Q27" s="218">
        <v>22</v>
      </c>
      <c r="R27" s="694" t="str">
        <f t="shared" si="35"/>
        <v/>
      </c>
      <c r="S27" s="256">
        <f t="shared" si="37"/>
        <v>0</v>
      </c>
      <c r="T27" s="257">
        <f t="shared" ref="T27" si="50">+I26</f>
        <v>0</v>
      </c>
      <c r="U27" s="227">
        <f t="shared" si="38"/>
        <v>0</v>
      </c>
      <c r="V27" s="105">
        <f t="shared" si="39"/>
        <v>0</v>
      </c>
      <c r="W27" s="695">
        <f>+L28</f>
        <v>0</v>
      </c>
      <c r="X27" s="104">
        <f>+L29</f>
        <v>0</v>
      </c>
      <c r="Y27" s="199">
        <f t="shared" si="40"/>
        <v>0</v>
      </c>
      <c r="Z27" s="232">
        <f t="shared" si="41"/>
        <v>0</v>
      </c>
      <c r="AA27" s="103">
        <f>+O27</f>
        <v>0</v>
      </c>
      <c r="AB27" s="104">
        <f>+O26</f>
        <v>0</v>
      </c>
      <c r="AC27" s="199">
        <f t="shared" si="42"/>
        <v>0</v>
      </c>
      <c r="AD27" s="232">
        <f t="shared" si="43"/>
        <v>0</v>
      </c>
      <c r="AE27" s="228">
        <f t="shared" si="44"/>
        <v>0</v>
      </c>
      <c r="AF27" s="647">
        <f t="shared" si="45"/>
        <v>0</v>
      </c>
      <c r="AG27" s="670">
        <f t="shared" si="46"/>
        <v>0</v>
      </c>
      <c r="AH27" s="679">
        <f t="shared" si="47"/>
        <v>0</v>
      </c>
      <c r="AI27" s="700">
        <f t="shared" si="48"/>
        <v>0</v>
      </c>
      <c r="AJ27" s="700">
        <f t="shared" si="49"/>
        <v>0</v>
      </c>
      <c r="AK27" s="701" t="str">
        <f t="shared" si="17"/>
        <v/>
      </c>
      <c r="AL27" s="647" t="str">
        <f>IF(R27="","",SMALL(AK$6:AK$29,ROWS(AN$6:AN27)))</f>
        <v/>
      </c>
      <c r="AM27" s="762"/>
      <c r="AN27" s="779" t="str">
        <f t="shared" si="3"/>
        <v/>
      </c>
      <c r="AO27" s="357" t="str">
        <f t="shared" si="4"/>
        <v/>
      </c>
      <c r="AP27" s="705" t="str">
        <f t="shared" si="18"/>
        <v/>
      </c>
      <c r="AQ27" s="796" t="str">
        <f>IF(AL27="","",IF(AND(AN26=AN27,AO26=AO27,AP26=AP27),AQ26,$AQ$6+21))</f>
        <v/>
      </c>
      <c r="AR27" s="674" t="str">
        <f t="shared" si="5"/>
        <v/>
      </c>
      <c r="AU27" s="466"/>
      <c r="AV27" s="5"/>
      <c r="AY27" s="126"/>
    </row>
    <row r="28" spans="1:51" ht="20.25">
      <c r="A28" s="177">
        <v>23</v>
      </c>
      <c r="B28" s="641"/>
      <c r="C28" s="208"/>
      <c r="D28" s="189"/>
      <c r="F28" s="803">
        <v>23</v>
      </c>
      <c r="G28" s="828">
        <v>12</v>
      </c>
      <c r="H28" s="182" t="str">
        <f t="shared" si="0"/>
        <v/>
      </c>
      <c r="I28" s="212"/>
      <c r="J28" s="830">
        <v>1</v>
      </c>
      <c r="K28" s="185" t="str">
        <f>+H27</f>
        <v/>
      </c>
      <c r="L28" s="212"/>
      <c r="M28" s="830">
        <v>8</v>
      </c>
      <c r="N28" s="96" t="str">
        <f>+H26</f>
        <v/>
      </c>
      <c r="O28" s="352"/>
      <c r="P28" s="166"/>
      <c r="Q28" s="218">
        <v>23</v>
      </c>
      <c r="R28" s="694" t="str">
        <f t="shared" si="35"/>
        <v/>
      </c>
      <c r="S28" s="256">
        <f t="shared" ref="S28:S29" si="51">+I28</f>
        <v>0</v>
      </c>
      <c r="T28" s="257">
        <f t="shared" ref="T28" si="52">+I29</f>
        <v>0</v>
      </c>
      <c r="U28" s="257">
        <f t="shared" si="34"/>
        <v>0</v>
      </c>
      <c r="V28" s="110">
        <f t="shared" si="8"/>
        <v>0</v>
      </c>
      <c r="W28" s="695">
        <f>+L26</f>
        <v>0</v>
      </c>
      <c r="X28" s="104">
        <f>+L27</f>
        <v>0</v>
      </c>
      <c r="Y28" s="104">
        <f t="shared" si="1"/>
        <v>0</v>
      </c>
      <c r="Z28" s="258">
        <f t="shared" si="9"/>
        <v>0</v>
      </c>
      <c r="AA28" s="103">
        <f>+O26</f>
        <v>0</v>
      </c>
      <c r="AB28" s="104">
        <f>+O27</f>
        <v>0</v>
      </c>
      <c r="AC28" s="104">
        <f t="shared" si="2"/>
        <v>0</v>
      </c>
      <c r="AD28" s="258">
        <f t="shared" si="10"/>
        <v>0</v>
      </c>
      <c r="AE28" s="256">
        <f t="shared" si="11"/>
        <v>0</v>
      </c>
      <c r="AF28" s="660">
        <f t="shared" si="12"/>
        <v>0</v>
      </c>
      <c r="AG28" s="680">
        <f t="shared" si="13"/>
        <v>0</v>
      </c>
      <c r="AH28" s="681">
        <f t="shared" si="14"/>
        <v>0</v>
      </c>
      <c r="AI28" s="700">
        <f t="shared" si="15"/>
        <v>0</v>
      </c>
      <c r="AJ28" s="700">
        <f t="shared" si="16"/>
        <v>0</v>
      </c>
      <c r="AK28" s="701" t="str">
        <f t="shared" si="17"/>
        <v/>
      </c>
      <c r="AL28" s="647" t="str">
        <f>IF(R28="","",SMALL(AK$6:AK$29,ROWS(AN$6:AN28)))</f>
        <v/>
      </c>
      <c r="AM28" s="762"/>
      <c r="AN28" s="779" t="str">
        <f t="shared" si="3"/>
        <v/>
      </c>
      <c r="AO28" s="357" t="str">
        <f t="shared" si="4"/>
        <v/>
      </c>
      <c r="AP28" s="705" t="str">
        <f t="shared" si="18"/>
        <v/>
      </c>
      <c r="AQ28" s="796" t="str">
        <f>IF(AL28="","",IF(AND(AN27=AN28,AO27=AO28,AP27=AP28),AQ27,$AQ$6+22))</f>
        <v/>
      </c>
      <c r="AR28" s="674" t="str">
        <f t="shared" si="5"/>
        <v/>
      </c>
      <c r="AU28" s="466"/>
      <c r="AV28" s="5"/>
      <c r="AY28" s="126"/>
    </row>
    <row r="29" spans="1:51" ht="21" thickBot="1">
      <c r="A29" s="177">
        <v>24</v>
      </c>
      <c r="B29" s="753"/>
      <c r="C29" s="209"/>
      <c r="D29" s="190"/>
      <c r="F29" s="802">
        <v>24</v>
      </c>
      <c r="G29" s="829"/>
      <c r="H29" s="183" t="str">
        <f t="shared" si="0"/>
        <v/>
      </c>
      <c r="I29" s="216"/>
      <c r="J29" s="829"/>
      <c r="K29" s="186" t="str">
        <f>+H29</f>
        <v/>
      </c>
      <c r="L29" s="216"/>
      <c r="M29" s="829"/>
      <c r="N29" s="102" t="str">
        <f>+H29</f>
        <v/>
      </c>
      <c r="O29" s="473"/>
      <c r="P29" s="166"/>
      <c r="Q29" s="218">
        <v>24</v>
      </c>
      <c r="R29" s="482" t="str">
        <f t="shared" si="35"/>
        <v/>
      </c>
      <c r="S29" s="229">
        <f t="shared" si="51"/>
        <v>0</v>
      </c>
      <c r="T29" s="230">
        <f t="shared" ref="T29" si="53">+I28</f>
        <v>0</v>
      </c>
      <c r="U29" s="230">
        <f t="shared" si="34"/>
        <v>0</v>
      </c>
      <c r="V29" s="195">
        <f t="shared" si="8"/>
        <v>0</v>
      </c>
      <c r="W29" s="696">
        <f>+L29</f>
        <v>0</v>
      </c>
      <c r="X29" s="116">
        <f>+L28</f>
        <v>0</v>
      </c>
      <c r="Y29" s="116">
        <f t="shared" si="1"/>
        <v>0</v>
      </c>
      <c r="Z29" s="233">
        <f t="shared" si="9"/>
        <v>0</v>
      </c>
      <c r="AA29" s="115">
        <f>+O29</f>
        <v>0</v>
      </c>
      <c r="AB29" s="116">
        <f>+O28</f>
        <v>0</v>
      </c>
      <c r="AC29" s="116">
        <f t="shared" si="2"/>
        <v>0</v>
      </c>
      <c r="AD29" s="233">
        <f t="shared" si="10"/>
        <v>0</v>
      </c>
      <c r="AE29" s="229">
        <f t="shared" si="11"/>
        <v>0</v>
      </c>
      <c r="AF29" s="677">
        <f t="shared" si="12"/>
        <v>0</v>
      </c>
      <c r="AG29" s="671">
        <f t="shared" si="13"/>
        <v>0</v>
      </c>
      <c r="AH29" s="682">
        <f t="shared" si="14"/>
        <v>0</v>
      </c>
      <c r="AI29" s="700">
        <f t="shared" si="15"/>
        <v>0</v>
      </c>
      <c r="AJ29" s="700">
        <f t="shared" si="16"/>
        <v>0</v>
      </c>
      <c r="AK29" s="701" t="str">
        <f t="shared" si="17"/>
        <v/>
      </c>
      <c r="AL29" s="647" t="str">
        <f>IF(R29="","",SMALL(AK$6:AK$29,ROWS(AN$6:AN29)))</f>
        <v/>
      </c>
      <c r="AM29" s="764"/>
      <c r="AN29" s="780" t="str">
        <f t="shared" si="3"/>
        <v/>
      </c>
      <c r="AO29" s="707" t="str">
        <f t="shared" si="4"/>
        <v/>
      </c>
      <c r="AP29" s="708" t="str">
        <f t="shared" si="18"/>
        <v/>
      </c>
      <c r="AQ29" s="797" t="str">
        <f>IF(AL29="","",IF(AND(AN28=AN29,AO28=AO29,AP28=AP29),AQ28,$AQ$6+23))</f>
        <v/>
      </c>
      <c r="AR29" s="712" t="str">
        <f t="shared" si="5"/>
        <v/>
      </c>
      <c r="AU29" s="466"/>
      <c r="AV29" s="5"/>
      <c r="AY29" s="126"/>
    </row>
    <row r="30" spans="1:51" ht="16.5" thickBot="1">
      <c r="A30" s="466"/>
      <c r="B30" s="125"/>
      <c r="C30" s="466"/>
      <c r="D30" s="126"/>
      <c r="H30" s="126"/>
      <c r="I30" s="121">
        <f>SUM(I6:I29)</f>
        <v>0</v>
      </c>
      <c r="J30" s="191"/>
      <c r="K30" s="192"/>
      <c r="L30" s="121">
        <f>SUM(L6:L29)</f>
        <v>0</v>
      </c>
      <c r="M30" s="191"/>
      <c r="N30" s="192"/>
      <c r="O30" s="121">
        <f>SUM(O6:O29)</f>
        <v>0</v>
      </c>
      <c r="P30" s="166"/>
      <c r="R30" s="94" t="s">
        <v>12</v>
      </c>
      <c r="S30" s="122">
        <f t="shared" ref="S30:AH30" si="54">SUM(S6:S29)</f>
        <v>0</v>
      </c>
      <c r="T30" s="122">
        <f t="shared" si="54"/>
        <v>0</v>
      </c>
      <c r="U30" s="123">
        <f t="shared" si="54"/>
        <v>0</v>
      </c>
      <c r="V30" s="124">
        <f t="shared" si="54"/>
        <v>0</v>
      </c>
      <c r="W30" s="122">
        <f t="shared" si="54"/>
        <v>0</v>
      </c>
      <c r="X30" s="122">
        <f t="shared" si="54"/>
        <v>0</v>
      </c>
      <c r="Y30" s="123">
        <f t="shared" si="54"/>
        <v>0</v>
      </c>
      <c r="Z30" s="124">
        <f t="shared" si="54"/>
        <v>0</v>
      </c>
      <c r="AA30" s="122">
        <f t="shared" si="54"/>
        <v>0</v>
      </c>
      <c r="AB30" s="122">
        <f t="shared" si="54"/>
        <v>0</v>
      </c>
      <c r="AC30" s="123">
        <f t="shared" si="54"/>
        <v>0</v>
      </c>
      <c r="AD30" s="124">
        <f t="shared" si="54"/>
        <v>0</v>
      </c>
      <c r="AE30" s="699">
        <f t="shared" si="54"/>
        <v>0</v>
      </c>
      <c r="AF30" s="699">
        <f t="shared" si="54"/>
        <v>0</v>
      </c>
      <c r="AG30" s="123">
        <f t="shared" si="54"/>
        <v>0</v>
      </c>
      <c r="AH30" s="124">
        <f t="shared" si="54"/>
        <v>0</v>
      </c>
      <c r="AI30" s="95"/>
      <c r="AJ30" s="95"/>
      <c r="AK30" s="95"/>
      <c r="AL30" s="95"/>
      <c r="AM30" s="95"/>
      <c r="AN30" s="95"/>
      <c r="AO30" s="94">
        <f>SUM(AO6:AO29)</f>
        <v>0</v>
      </c>
      <c r="AP30" s="95"/>
      <c r="AQ30" s="194"/>
      <c r="AR30" s="95"/>
    </row>
    <row r="31" spans="1:51" ht="16.5" thickBot="1">
      <c r="A31" s="466"/>
      <c r="B31" s="125"/>
      <c r="C31" s="466"/>
      <c r="D31" s="126"/>
      <c r="H31" s="126"/>
      <c r="J31" s="167"/>
      <c r="L31" s="126"/>
      <c r="M31" s="127"/>
      <c r="O31" s="126"/>
      <c r="P31" s="166"/>
      <c r="R31" s="95"/>
      <c r="S31" s="95"/>
      <c r="T31" s="94"/>
      <c r="U31" s="94">
        <v>0</v>
      </c>
      <c r="V31" s="94">
        <v>48</v>
      </c>
      <c r="W31" s="94"/>
      <c r="X31" s="94"/>
      <c r="Y31" s="94">
        <v>0</v>
      </c>
      <c r="Z31" s="94">
        <v>48</v>
      </c>
      <c r="AA31" s="94"/>
      <c r="AB31" s="94"/>
      <c r="AC31" s="94">
        <v>0</v>
      </c>
      <c r="AD31" s="94">
        <v>48</v>
      </c>
      <c r="AE31" s="94"/>
      <c r="AF31" s="94"/>
      <c r="AG31" s="94" t="str">
        <f>IF(AG30=0,"OK","ERREUR")</f>
        <v>OK</v>
      </c>
      <c r="AH31" s="94">
        <f>SUM(V31+Z31+AD31)</f>
        <v>144</v>
      </c>
      <c r="AI31" s="95"/>
      <c r="AJ31" s="95"/>
      <c r="AK31" s="95"/>
      <c r="AL31" s="95"/>
      <c r="AM31" s="95"/>
      <c r="AN31" s="95"/>
      <c r="AO31" s="94" t="str">
        <f>IF(AO30=0,"OK","ERREUR")</f>
        <v>OK</v>
      </c>
      <c r="AP31" s="95"/>
      <c r="AQ31" s="194"/>
      <c r="AR31" s="95"/>
    </row>
    <row r="32" spans="1:51" ht="16.5" thickBot="1">
      <c r="B32" s="478" t="s">
        <v>279</v>
      </c>
      <c r="H32" s="126"/>
      <c r="I32" s="169"/>
      <c r="J32" s="169"/>
      <c r="K32" s="169"/>
      <c r="L32" s="170"/>
      <c r="M32" s="171"/>
      <c r="N32" s="169"/>
      <c r="O32" s="5"/>
    </row>
    <row r="33" spans="2:15" ht="16.5" thickBot="1">
      <c r="B33" s="480" t="s">
        <v>296</v>
      </c>
      <c r="H33" s="181" t="s">
        <v>154</v>
      </c>
      <c r="I33" s="169"/>
      <c r="J33" s="169"/>
      <c r="K33" s="827" t="s">
        <v>133</v>
      </c>
      <c r="L33" s="827"/>
      <c r="M33" s="171"/>
      <c r="N33" s="169"/>
      <c r="O33" s="5"/>
    </row>
  </sheetData>
  <sheetProtection password="CFC3" sheet="1" objects="1" scenarios="1" formatCells="0" formatColumns="0" formatRows="0" insertColumns="0" insertRows="0" insertHyperlinks="0" deleteColumns="0" deleteRows="0" sort="0"/>
  <sortState ref="O7:O29">
    <sortCondition descending="1" ref="O6"/>
  </sortState>
  <mergeCells count="42">
    <mergeCell ref="AX11:AX12"/>
    <mergeCell ref="J22:J23"/>
    <mergeCell ref="M22:M23"/>
    <mergeCell ref="AQ4:AR4"/>
    <mergeCell ref="K33:L33"/>
    <mergeCell ref="AT8:AT9"/>
    <mergeCell ref="AT14:AT15"/>
    <mergeCell ref="J14:J15"/>
    <mergeCell ref="M14:M15"/>
    <mergeCell ref="G18:G19"/>
    <mergeCell ref="J18:J19"/>
    <mergeCell ref="M18:M19"/>
    <mergeCell ref="G28:G29"/>
    <mergeCell ref="J28:J29"/>
    <mergeCell ref="M28:M29"/>
    <mergeCell ref="G26:G27"/>
    <mergeCell ref="J26:J27"/>
    <mergeCell ref="M26:M27"/>
    <mergeCell ref="G24:G25"/>
    <mergeCell ref="J24:J25"/>
    <mergeCell ref="M24:M25"/>
    <mergeCell ref="G20:G21"/>
    <mergeCell ref="J20:J21"/>
    <mergeCell ref="M20:M21"/>
    <mergeCell ref="G22:G23"/>
    <mergeCell ref="G16:G17"/>
    <mergeCell ref="J16:J17"/>
    <mergeCell ref="M16:M17"/>
    <mergeCell ref="G8:G9"/>
    <mergeCell ref="J8:J9"/>
    <mergeCell ref="M8:M9"/>
    <mergeCell ref="G10:G11"/>
    <mergeCell ref="J10:J11"/>
    <mergeCell ref="M10:M11"/>
    <mergeCell ref="G12:G13"/>
    <mergeCell ref="J12:J13"/>
    <mergeCell ref="M12:M13"/>
    <mergeCell ref="Q2:S2"/>
    <mergeCell ref="H3:I3"/>
    <mergeCell ref="G6:G7"/>
    <mergeCell ref="J6:J7"/>
    <mergeCell ref="M6:M7"/>
  </mergeCells>
  <conditionalFormatting sqref="AQ6:AQ29">
    <cfRule type="duplicateValues" dxfId="16" priority="8"/>
  </conditionalFormatting>
  <conditionalFormatting sqref="AG31 AO31">
    <cfRule type="containsText" dxfId="15" priority="6" operator="containsText" text="ERREUR">
      <formula>NOT(ISERROR(SEARCH("ERREUR",AG31)))</formula>
    </cfRule>
    <cfRule type="containsText" dxfId="14" priority="7" operator="containsText" text="OK">
      <formula>NOT(ISERROR(SEARCH("OK",AG31)))</formula>
    </cfRule>
  </conditionalFormatting>
  <conditionalFormatting sqref="AQ7">
    <cfRule type="duplicateValues" dxfId="13" priority="3"/>
  </conditionalFormatting>
  <conditionalFormatting sqref="AQ7:AQ29">
    <cfRule type="duplicateValues" dxfId="12" priority="2"/>
  </conditionalFormatting>
  <hyperlinks>
    <hyperlink ref="A2" location="'Tirage Renc.'!A1" display="'Tirage Renc.'!A1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G16"/>
  <sheetViews>
    <sheetView view="pageBreakPreview" zoomScale="70" zoomScaleNormal="100" zoomScaleSheetLayoutView="70" workbookViewId="0">
      <selection activeCell="F17" sqref="F17"/>
    </sheetView>
  </sheetViews>
  <sheetFormatPr baseColWidth="10" defaultRowHeight="15"/>
  <cols>
    <col min="1" max="1" width="18.5703125" customWidth="1"/>
    <col min="2" max="2" width="12.140625" customWidth="1"/>
    <col min="3" max="3" width="21.85546875" customWidth="1"/>
    <col min="4" max="4" width="12.5703125" customWidth="1"/>
    <col min="5" max="5" width="22.5703125" customWidth="1"/>
    <col min="7" max="7" width="23.140625" customWidth="1"/>
  </cols>
  <sheetData>
    <row r="1" spans="1:7" ht="35.25">
      <c r="D1" s="402" t="s">
        <v>239</v>
      </c>
    </row>
    <row r="2" spans="1:7" ht="15.75" thickBot="1"/>
    <row r="3" spans="1:7" ht="36" thickBot="1">
      <c r="A3" s="373" t="s">
        <v>96</v>
      </c>
      <c r="B3" s="374" t="s">
        <v>95</v>
      </c>
      <c r="C3" s="375" t="s">
        <v>97</v>
      </c>
      <c r="D3" s="374" t="s">
        <v>95</v>
      </c>
      <c r="E3" s="376" t="s">
        <v>98</v>
      </c>
      <c r="F3" s="374" t="s">
        <v>95</v>
      </c>
      <c r="G3" s="377" t="s">
        <v>99</v>
      </c>
    </row>
    <row r="4" spans="1:7" ht="35.25">
      <c r="A4" s="309"/>
      <c r="B4" s="378">
        <v>1</v>
      </c>
      <c r="C4" s="379" t="s">
        <v>15</v>
      </c>
      <c r="D4" s="380">
        <v>13</v>
      </c>
      <c r="E4" s="379" t="s">
        <v>22</v>
      </c>
      <c r="F4" s="381">
        <v>7</v>
      </c>
      <c r="G4" s="379" t="s">
        <v>19</v>
      </c>
    </row>
    <row r="5" spans="1:7" ht="35.25">
      <c r="A5" s="310"/>
      <c r="B5" s="382">
        <v>2</v>
      </c>
      <c r="C5" s="383" t="s">
        <v>16</v>
      </c>
      <c r="D5" s="384">
        <v>12</v>
      </c>
      <c r="E5" s="383" t="s">
        <v>35</v>
      </c>
      <c r="F5" s="385">
        <v>8</v>
      </c>
      <c r="G5" s="383" t="s">
        <v>36</v>
      </c>
    </row>
    <row r="6" spans="1:7" ht="35.25">
      <c r="A6" s="585" t="s">
        <v>114</v>
      </c>
      <c r="B6" s="382">
        <v>3</v>
      </c>
      <c r="C6" s="386" t="s">
        <v>17</v>
      </c>
      <c r="D6" s="384">
        <v>11</v>
      </c>
      <c r="E6" s="387" t="s">
        <v>23</v>
      </c>
      <c r="F6" s="388">
        <v>9</v>
      </c>
      <c r="G6" s="386" t="s">
        <v>20</v>
      </c>
    </row>
    <row r="7" spans="1:7" ht="35.25">
      <c r="A7" s="586"/>
      <c r="B7" s="382">
        <v>4</v>
      </c>
      <c r="C7" s="386" t="s">
        <v>18</v>
      </c>
      <c r="D7" s="384">
        <v>10</v>
      </c>
      <c r="E7" s="386" t="s">
        <v>33</v>
      </c>
      <c r="F7" s="388">
        <v>1</v>
      </c>
      <c r="G7" s="386" t="s">
        <v>21</v>
      </c>
    </row>
    <row r="8" spans="1:7" ht="35.25">
      <c r="A8" s="587" t="s">
        <v>115</v>
      </c>
      <c r="B8" s="382">
        <v>5</v>
      </c>
      <c r="C8" s="389" t="s">
        <v>24</v>
      </c>
      <c r="D8" s="384">
        <v>9</v>
      </c>
      <c r="E8" s="390" t="s">
        <v>63</v>
      </c>
      <c r="F8" s="388">
        <v>2</v>
      </c>
      <c r="G8" s="389" t="s">
        <v>37</v>
      </c>
    </row>
    <row r="9" spans="1:7" ht="35.25">
      <c r="A9" s="311"/>
      <c r="B9" s="382">
        <v>6</v>
      </c>
      <c r="C9" s="391" t="s">
        <v>25</v>
      </c>
      <c r="D9" s="456">
        <v>8</v>
      </c>
      <c r="E9" s="389" t="s">
        <v>41</v>
      </c>
      <c r="F9" s="388">
        <v>3</v>
      </c>
      <c r="G9" s="389" t="s">
        <v>38</v>
      </c>
    </row>
    <row r="10" spans="1:7" ht="35.25">
      <c r="A10" s="311"/>
      <c r="B10" s="382">
        <v>7</v>
      </c>
      <c r="C10" s="389" t="s">
        <v>29</v>
      </c>
      <c r="D10" s="464">
        <v>5</v>
      </c>
      <c r="E10" s="389" t="s">
        <v>26</v>
      </c>
      <c r="F10" s="388">
        <v>4</v>
      </c>
      <c r="G10" s="389" t="s">
        <v>32</v>
      </c>
    </row>
    <row r="11" spans="1:7" ht="35.25">
      <c r="A11" s="311"/>
      <c r="B11" s="382">
        <v>8</v>
      </c>
      <c r="C11" s="389" t="s">
        <v>30</v>
      </c>
      <c r="D11" s="456">
        <v>6</v>
      </c>
      <c r="E11" s="389" t="s">
        <v>48</v>
      </c>
      <c r="F11" s="388">
        <v>11</v>
      </c>
      <c r="G11" s="389" t="s">
        <v>42</v>
      </c>
    </row>
    <row r="12" spans="1:7" ht="35.25">
      <c r="A12" s="311"/>
      <c r="B12" s="382">
        <v>9</v>
      </c>
      <c r="C12" s="389" t="s">
        <v>50</v>
      </c>
      <c r="D12" s="457">
        <v>7</v>
      </c>
      <c r="E12" s="389" t="s">
        <v>62</v>
      </c>
      <c r="F12" s="388">
        <v>12</v>
      </c>
      <c r="G12" s="389" t="s">
        <v>64</v>
      </c>
    </row>
    <row r="13" spans="1:7" ht="35.25">
      <c r="A13" s="311"/>
      <c r="B13" s="382">
        <v>10</v>
      </c>
      <c r="C13" s="393" t="s">
        <v>51</v>
      </c>
      <c r="D13" s="457">
        <v>4</v>
      </c>
      <c r="E13" s="393" t="s">
        <v>61</v>
      </c>
      <c r="F13" s="394">
        <v>13</v>
      </c>
      <c r="G13" s="393" t="s">
        <v>54</v>
      </c>
    </row>
    <row r="14" spans="1:7" ht="35.25">
      <c r="A14" s="311"/>
      <c r="B14" s="395">
        <v>11</v>
      </c>
      <c r="C14" s="393" t="s">
        <v>57</v>
      </c>
      <c r="D14" s="458">
        <v>3</v>
      </c>
      <c r="E14" s="393" t="s">
        <v>68</v>
      </c>
      <c r="F14" s="394">
        <v>5</v>
      </c>
      <c r="G14" s="393" t="s">
        <v>74</v>
      </c>
    </row>
    <row r="15" spans="1:7" ht="35.25">
      <c r="A15" s="311"/>
      <c r="B15" s="395">
        <v>12</v>
      </c>
      <c r="C15" s="393" t="s">
        <v>65</v>
      </c>
      <c r="D15" s="457">
        <v>2</v>
      </c>
      <c r="E15" s="393" t="s">
        <v>73</v>
      </c>
      <c r="F15" s="394">
        <v>6</v>
      </c>
      <c r="G15" s="393" t="s">
        <v>218</v>
      </c>
    </row>
    <row r="16" spans="1:7" ht="36" thickBot="1">
      <c r="A16" s="397"/>
      <c r="B16" s="398">
        <v>13</v>
      </c>
      <c r="C16" s="399" t="s">
        <v>71</v>
      </c>
      <c r="D16" s="459">
        <v>1</v>
      </c>
      <c r="E16" s="399" t="s">
        <v>72</v>
      </c>
      <c r="F16" s="401">
        <v>10</v>
      </c>
      <c r="G16" s="399" t="s">
        <v>70</v>
      </c>
    </row>
  </sheetData>
  <pageMargins left="0.27559055118110237" right="0.31496062992125984" top="0.39370078740157483" bottom="0.59055118110236227" header="0.19685039370078741" footer="0.31496062992125984"/>
  <pageSetup paperSize="9" orientation="landscape" horizont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43CEFF"/>
  </sheetPr>
  <dimension ref="A1:AZ35"/>
  <sheetViews>
    <sheetView zoomScale="60" zoomScaleNormal="60" workbookViewId="0">
      <selection activeCell="N40" sqref="N40"/>
    </sheetView>
  </sheetViews>
  <sheetFormatPr baseColWidth="10" defaultRowHeight="15"/>
  <cols>
    <col min="1" max="1" width="5.42578125" style="90" customWidth="1"/>
    <col min="2" max="2" width="26.28515625" style="90" customWidth="1"/>
    <col min="3" max="3" width="21.140625" style="90" customWidth="1"/>
    <col min="4" max="4" width="8.7109375" style="90" customWidth="1"/>
    <col min="5" max="6" width="7.85546875" style="90" customWidth="1"/>
    <col min="7" max="7" width="6.5703125" style="90" customWidth="1"/>
    <col min="8" max="8" width="17" style="90" customWidth="1"/>
    <col min="9" max="9" width="6.5703125" style="90" customWidth="1"/>
    <col min="10" max="10" width="6.7109375" style="90" customWidth="1"/>
    <col min="11" max="11" width="19.140625" style="90" customWidth="1"/>
    <col min="12" max="12" width="7.140625" style="90" customWidth="1"/>
    <col min="13" max="13" width="7.28515625" style="90" customWidth="1"/>
    <col min="14" max="14" width="18.140625" style="90" customWidth="1"/>
    <col min="15" max="15" width="7" style="90" customWidth="1"/>
    <col min="16" max="16" width="3.5703125" style="90" customWidth="1"/>
    <col min="17" max="17" width="5.5703125" style="90" customWidth="1"/>
    <col min="18" max="18" width="31.7109375" style="90" customWidth="1"/>
    <col min="19" max="19" width="4.85546875" style="90" customWidth="1"/>
    <col min="20" max="20" width="5.140625" style="90" customWidth="1"/>
    <col min="21" max="21" width="7.5703125" style="90" customWidth="1"/>
    <col min="22" max="22" width="6.5703125" style="90" customWidth="1"/>
    <col min="23" max="23" width="6.28515625" style="90" customWidth="1"/>
    <col min="24" max="24" width="5" style="90" customWidth="1"/>
    <col min="25" max="25" width="6.5703125" style="90" customWidth="1"/>
    <col min="26" max="26" width="6.28515625" style="90" customWidth="1"/>
    <col min="27" max="27" width="6.7109375" style="90" customWidth="1"/>
    <col min="28" max="28" width="5.7109375" style="90" customWidth="1"/>
    <col min="29" max="29" width="7.28515625" style="90" customWidth="1"/>
    <col min="30" max="30" width="7.140625" style="90" customWidth="1"/>
    <col min="31" max="31" width="7.7109375" style="90" customWidth="1"/>
    <col min="32" max="32" width="6.28515625" style="90" customWidth="1"/>
    <col min="33" max="33" width="9.85546875" style="90" customWidth="1"/>
    <col min="34" max="34" width="10.5703125" style="90" customWidth="1"/>
    <col min="35" max="35" width="7.5703125" style="90" hidden="1" customWidth="1"/>
    <col min="36" max="36" width="6.42578125" style="90" hidden="1" customWidth="1"/>
    <col min="37" max="37" width="18.5703125" style="90" hidden="1" customWidth="1"/>
    <col min="38" max="38" width="17.42578125" style="90" hidden="1" customWidth="1"/>
    <col min="39" max="39" width="7.42578125" style="90" customWidth="1"/>
    <col min="40" max="40" width="9.42578125" style="90" customWidth="1"/>
    <col min="41" max="41" width="7.42578125" style="90" customWidth="1"/>
    <col min="42" max="42" width="10.28515625" style="90" customWidth="1"/>
    <col min="43" max="43" width="12" style="90" customWidth="1"/>
    <col min="44" max="44" width="30.42578125" style="90" customWidth="1"/>
    <col min="45" max="45" width="9.28515625" style="90" customWidth="1"/>
    <col min="46" max="46" width="6.140625" style="90" customWidth="1"/>
    <col min="47" max="47" width="22.42578125" style="90" customWidth="1"/>
    <col min="48" max="48" width="6.140625" style="90" customWidth="1"/>
    <col min="49" max="49" width="11.42578125" style="90"/>
    <col min="50" max="50" width="8.140625" style="90" customWidth="1"/>
    <col min="51" max="51" width="23.28515625" style="90" customWidth="1"/>
    <col min="52" max="52" width="7.28515625" style="90" customWidth="1"/>
    <col min="53" max="16384" width="11.42578125" style="90"/>
  </cols>
  <sheetData>
    <row r="1" spans="1:52" ht="40.5" customHeight="1">
      <c r="A1" s="476"/>
      <c r="B1" s="125"/>
      <c r="C1" s="476"/>
      <c r="D1" s="126"/>
      <c r="E1" s="476"/>
      <c r="F1" s="799"/>
      <c r="G1" s="476"/>
      <c r="H1" s="126"/>
      <c r="I1" s="126"/>
      <c r="J1" s="127"/>
      <c r="K1" s="476"/>
      <c r="L1" s="126"/>
      <c r="M1" s="127"/>
      <c r="N1" s="476"/>
      <c r="O1" s="128" t="s">
        <v>0</v>
      </c>
      <c r="P1" s="129"/>
      <c r="Q1" s="130"/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6"/>
      <c r="AE1" s="476"/>
      <c r="AF1" s="476"/>
      <c r="AG1" s="476"/>
      <c r="AH1" s="476"/>
      <c r="AO1" s="476"/>
      <c r="AP1" s="476"/>
      <c r="AQ1" s="131"/>
      <c r="AR1" s="476"/>
      <c r="AT1" s="126"/>
      <c r="AU1" s="476"/>
      <c r="AV1" s="5"/>
      <c r="AW1" s="476"/>
      <c r="AX1" s="476"/>
      <c r="AY1" s="126"/>
      <c r="AZ1" s="476"/>
    </row>
    <row r="2" spans="1:52" ht="21" thickBot="1">
      <c r="A2" s="254" t="s">
        <v>167</v>
      </c>
      <c r="B2" s="255"/>
      <c r="C2" s="476"/>
      <c r="D2" s="126"/>
      <c r="E2" s="476"/>
      <c r="F2" s="799"/>
      <c r="G2" s="476"/>
      <c r="H2" s="132"/>
      <c r="I2" s="133"/>
      <c r="J2" s="127"/>
      <c r="K2" s="133"/>
      <c r="L2" s="133"/>
      <c r="M2" s="127"/>
      <c r="N2" s="133"/>
      <c r="O2" s="133"/>
      <c r="P2" s="134"/>
      <c r="Q2" s="817" t="s">
        <v>157</v>
      </c>
      <c r="R2" s="817"/>
      <c r="S2" s="817"/>
      <c r="T2" s="133"/>
      <c r="U2" s="135" t="s">
        <v>131</v>
      </c>
      <c r="V2" s="135"/>
      <c r="W2" s="135"/>
      <c r="X2" s="135"/>
      <c r="Y2" s="135"/>
      <c r="Z2" s="135"/>
      <c r="AA2" s="133"/>
      <c r="AB2" s="133"/>
      <c r="AC2" s="133"/>
      <c r="AD2" s="133"/>
      <c r="AE2" s="133"/>
      <c r="AF2" s="133"/>
      <c r="AG2" s="133"/>
      <c r="AH2" s="133"/>
      <c r="AO2" s="133"/>
      <c r="AP2" s="133"/>
    </row>
    <row r="3" spans="1:52" ht="21" thickBot="1">
      <c r="B3" s="172" t="s">
        <v>142</v>
      </c>
      <c r="C3" s="173"/>
      <c r="D3" s="126"/>
      <c r="E3" s="136"/>
      <c r="F3" s="136"/>
      <c r="G3" s="136"/>
      <c r="H3" s="820"/>
      <c r="I3" s="820"/>
      <c r="J3" s="127"/>
      <c r="K3" s="137" t="s">
        <v>210</v>
      </c>
      <c r="L3" s="138" t="s">
        <v>212</v>
      </c>
      <c r="M3" s="139"/>
      <c r="N3" s="136"/>
      <c r="O3" s="133"/>
      <c r="P3" s="140"/>
      <c r="Q3" s="130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O3" s="476"/>
      <c r="AP3" s="476"/>
      <c r="AQ3" s="131"/>
    </row>
    <row r="4" spans="1:52" ht="24" thickBot="1">
      <c r="A4" s="174"/>
      <c r="B4" s="180"/>
      <c r="C4" s="175"/>
      <c r="D4" s="133"/>
      <c r="E4" s="136"/>
      <c r="F4" s="136"/>
      <c r="G4" s="136"/>
      <c r="H4" s="126"/>
      <c r="I4" s="126"/>
      <c r="J4" s="127"/>
      <c r="K4" s="476"/>
      <c r="L4" s="126"/>
      <c r="M4" s="127"/>
      <c r="N4" s="476"/>
      <c r="O4" s="128"/>
      <c r="P4" s="129"/>
      <c r="Q4" s="141"/>
      <c r="R4" s="142"/>
      <c r="S4" s="143" t="s">
        <v>10</v>
      </c>
      <c r="T4" s="143"/>
      <c r="U4" s="144"/>
      <c r="V4" s="145"/>
      <c r="W4" s="146" t="s">
        <v>9</v>
      </c>
      <c r="X4" s="144"/>
      <c r="Y4" s="144"/>
      <c r="Z4" s="144"/>
      <c r="AA4" s="147" t="s">
        <v>11</v>
      </c>
      <c r="AB4" s="148"/>
      <c r="AC4" s="148"/>
      <c r="AD4" s="149"/>
      <c r="AE4" s="150" t="s">
        <v>8</v>
      </c>
      <c r="AF4" s="150"/>
      <c r="AG4" s="150"/>
      <c r="AH4" s="145"/>
      <c r="AP4" s="136"/>
      <c r="AQ4" s="818" t="s">
        <v>147</v>
      </c>
      <c r="AR4" s="819"/>
      <c r="AT4" s="136"/>
      <c r="AU4" s="152" t="s">
        <v>13</v>
      </c>
      <c r="AV4" s="5"/>
      <c r="AW4" s="136"/>
      <c r="AX4" s="136"/>
      <c r="AY4" s="153" t="s">
        <v>14</v>
      </c>
      <c r="AZ4" s="136"/>
    </row>
    <row r="5" spans="1:52" ht="24" thickBot="1">
      <c r="A5" s="174"/>
      <c r="B5" s="134" t="s">
        <v>2</v>
      </c>
      <c r="C5" s="133" t="s">
        <v>141</v>
      </c>
      <c r="D5" s="805" t="s">
        <v>153</v>
      </c>
      <c r="E5" s="476"/>
      <c r="F5" s="799"/>
      <c r="G5" s="93" t="s">
        <v>123</v>
      </c>
      <c r="H5" s="154" t="s">
        <v>122</v>
      </c>
      <c r="I5" s="155" t="s">
        <v>126</v>
      </c>
      <c r="J5" s="475" t="s">
        <v>123</v>
      </c>
      <c r="K5" s="154" t="s">
        <v>124</v>
      </c>
      <c r="L5" s="155" t="s">
        <v>126</v>
      </c>
      <c r="M5" s="475" t="s">
        <v>123</v>
      </c>
      <c r="N5" s="154" t="s">
        <v>125</v>
      </c>
      <c r="O5" s="155" t="s">
        <v>126</v>
      </c>
      <c r="P5" s="156"/>
      <c r="Q5" s="28"/>
      <c r="R5" s="157" t="s">
        <v>2</v>
      </c>
      <c r="S5" s="144" t="s">
        <v>6</v>
      </c>
      <c r="T5" s="158" t="s">
        <v>7</v>
      </c>
      <c r="U5" s="158" t="s">
        <v>4</v>
      </c>
      <c r="V5" s="159" t="s">
        <v>5</v>
      </c>
      <c r="W5" s="160" t="s">
        <v>6</v>
      </c>
      <c r="X5" s="158" t="s">
        <v>7</v>
      </c>
      <c r="Y5" s="158" t="s">
        <v>4</v>
      </c>
      <c r="Z5" s="159" t="s">
        <v>5</v>
      </c>
      <c r="AA5" s="144" t="s">
        <v>6</v>
      </c>
      <c r="AB5" s="158" t="s">
        <v>7</v>
      </c>
      <c r="AC5" s="158" t="s">
        <v>4</v>
      </c>
      <c r="AD5" s="158" t="s">
        <v>5</v>
      </c>
      <c r="AE5" s="649" t="s">
        <v>6</v>
      </c>
      <c r="AF5" s="235" t="s">
        <v>7</v>
      </c>
      <c r="AG5" s="242" t="s">
        <v>4</v>
      </c>
      <c r="AH5" s="243" t="s">
        <v>3</v>
      </c>
      <c r="AI5" s="94" t="s">
        <v>163</v>
      </c>
      <c r="AJ5" s="94" t="s">
        <v>164</v>
      </c>
      <c r="AK5" s="462" t="s">
        <v>161</v>
      </c>
      <c r="AL5" s="776" t="s">
        <v>162</v>
      </c>
      <c r="AM5" s="781"/>
      <c r="AN5" s="777" t="s">
        <v>3</v>
      </c>
      <c r="AO5" s="657" t="s">
        <v>4</v>
      </c>
      <c r="AP5" s="658" t="s">
        <v>126</v>
      </c>
      <c r="AQ5" s="806" t="s">
        <v>1</v>
      </c>
      <c r="AR5" s="807" t="s">
        <v>2</v>
      </c>
      <c r="AT5" s="476"/>
      <c r="AU5" s="165" t="s">
        <v>152</v>
      </c>
      <c r="AV5" s="5"/>
      <c r="AW5" s="476"/>
      <c r="AX5" s="476"/>
      <c r="AY5" s="126"/>
      <c r="AZ5" s="476"/>
    </row>
    <row r="6" spans="1:52" ht="20.25">
      <c r="A6" s="176">
        <v>1</v>
      </c>
      <c r="B6" s="639"/>
      <c r="C6" s="206"/>
      <c r="D6" s="188"/>
      <c r="E6" s="476"/>
      <c r="F6" s="803">
        <v>1</v>
      </c>
      <c r="G6" s="828">
        <v>1</v>
      </c>
      <c r="H6" s="182" t="str">
        <f t="shared" ref="H6:H31" si="0">IF(ISNA(MATCH(F6,$D$6:$D$37,0)),"",INDEX($B$6:$B$37,MATCH(F6,$D$6:$D$37,0)))</f>
        <v/>
      </c>
      <c r="I6" s="212"/>
      <c r="J6" s="830">
        <v>13</v>
      </c>
      <c r="K6" s="185" t="str">
        <f>+H6</f>
        <v/>
      </c>
      <c r="L6" s="212"/>
      <c r="M6" s="830">
        <v>7</v>
      </c>
      <c r="N6" s="96" t="str">
        <f>+H6</f>
        <v/>
      </c>
      <c r="O6" s="213"/>
      <c r="P6" s="214"/>
      <c r="Q6" s="215">
        <v>1</v>
      </c>
      <c r="R6" s="683" t="str">
        <f>+H6</f>
        <v/>
      </c>
      <c r="S6" s="97">
        <f>+I6</f>
        <v>0</v>
      </c>
      <c r="T6" s="98">
        <f>+I7</f>
        <v>0</v>
      </c>
      <c r="U6" s="98">
        <f>SUM(S6-T6)</f>
        <v>0</v>
      </c>
      <c r="V6" s="99">
        <f>IF(S6+T6=0,0,IF(S6=T6,2,IF(S6&lt;T6,1,3)))</f>
        <v>0</v>
      </c>
      <c r="W6" s="685">
        <f>+L6</f>
        <v>0</v>
      </c>
      <c r="X6" s="686">
        <f>+L7</f>
        <v>0</v>
      </c>
      <c r="Y6" s="686">
        <f t="shared" ref="Y6:Y31" si="1">SUM(W6-X6)</f>
        <v>0</v>
      </c>
      <c r="Z6" s="231">
        <f>IF(W6+X6=0,0,IF(W6=X6,2,IF(W6&lt;X6,1,3)))</f>
        <v>0</v>
      </c>
      <c r="AA6" s="687">
        <f>+O6</f>
        <v>0</v>
      </c>
      <c r="AB6" s="686">
        <f>+O7</f>
        <v>0</v>
      </c>
      <c r="AC6" s="686">
        <f t="shared" ref="AC6:AC31" si="2">SUM(AA6-AB6)</f>
        <v>0</v>
      </c>
      <c r="AD6" s="231">
        <f>IF(AA6+AB6=0,0,IF(AA6=AB6,2,IF(AA6&lt;AB6,1,3)))</f>
        <v>0</v>
      </c>
      <c r="AE6" s="97">
        <f>SUM(S6+W6+AA6)</f>
        <v>0</v>
      </c>
      <c r="AF6" s="675">
        <f>SUM(T6+X6+AB6)</f>
        <v>0</v>
      </c>
      <c r="AG6" s="669">
        <f>SUM(AE6-AF6)</f>
        <v>0</v>
      </c>
      <c r="AH6" s="678">
        <f>SUM(V6+Z6+AD6)</f>
        <v>0</v>
      </c>
      <c r="AI6" s="700">
        <f>IF(AG6="","",IF(AG6&gt;0,AG6,0))</f>
        <v>0</v>
      </c>
      <c r="AJ6" s="700">
        <f>IF(AG6="","",IF(AG6&lt;0,AG6,0))</f>
        <v>0</v>
      </c>
      <c r="AK6" s="701" t="str">
        <f>IF(OR(R6="",AH6="",AG6=""),"",RANK(AH6,$AH$6:$AH$31)+SUM(-AG6/100)-(+AE6/1000)+COUNTIF(R$6:R$31,"&lt;="&amp;R6+1)/100000+ROW()/1000000)</f>
        <v/>
      </c>
      <c r="AL6" s="660" t="str">
        <f>IF(R6="","",SMALL(AK$6:AK$31,ROWS(AN$6:AN6)))</f>
        <v/>
      </c>
      <c r="AM6" s="762"/>
      <c r="AN6" s="778" t="str">
        <f t="shared" ref="AN6:AN31" si="3">IF(R6="","",INDEX($AH$6:$AH$31,MATCH(AL6,$AK$6:$AK$31,0)))</f>
        <v/>
      </c>
      <c r="AO6" s="702" t="str">
        <f t="shared" ref="AO6:AO31" si="4">IF(R6="","",INDEX($AG$6:$AG$31,MATCH(AL6,$AK$6:$AK$31,0)))</f>
        <v/>
      </c>
      <c r="AP6" s="703" t="str">
        <f>IF(R6="","",INDEX($AE$6:$AE$31,MATCH(AL6,$AK$6:$AK$31,0)))</f>
        <v/>
      </c>
      <c r="AQ6" s="704" t="str">
        <f>IF(AL6="","",1)</f>
        <v/>
      </c>
      <c r="AR6" s="673" t="str">
        <f t="shared" ref="AR6:AR31" si="5">IF(OR(R6="",AH6=""),"",INDEX($R$6:$R$31,MATCH(AL6,$AK$6:$AK$31,0)))</f>
        <v/>
      </c>
      <c r="AT6" s="476"/>
      <c r="AU6" s="261"/>
      <c r="AV6" s="5"/>
      <c r="AW6" s="476"/>
      <c r="AX6" s="476"/>
      <c r="AY6" s="126"/>
      <c r="AZ6" s="476"/>
    </row>
    <row r="7" spans="1:52" ht="21" thickBot="1">
      <c r="A7" s="177">
        <v>2</v>
      </c>
      <c r="B7" s="640"/>
      <c r="C7" s="207"/>
      <c r="D7" s="189"/>
      <c r="E7" s="476"/>
      <c r="F7" s="802">
        <v>2</v>
      </c>
      <c r="G7" s="829"/>
      <c r="H7" s="183" t="str">
        <f t="shared" si="0"/>
        <v/>
      </c>
      <c r="I7" s="216"/>
      <c r="J7" s="829"/>
      <c r="K7" s="184" t="str">
        <f>+H8</f>
        <v/>
      </c>
      <c r="L7" s="216"/>
      <c r="M7" s="829"/>
      <c r="N7" s="102" t="str">
        <f>+H9</f>
        <v/>
      </c>
      <c r="O7" s="217"/>
      <c r="P7" s="214"/>
      <c r="Q7" s="218">
        <v>2</v>
      </c>
      <c r="R7" s="684" t="str">
        <f>+H7</f>
        <v/>
      </c>
      <c r="S7" s="228">
        <f t="shared" ref="S7" si="6">+I7</f>
        <v>0</v>
      </c>
      <c r="T7" s="227">
        <f>+I6</f>
        <v>0</v>
      </c>
      <c r="U7" s="227">
        <f t="shared" ref="U7:U22" si="7">SUM(S7-T7)</f>
        <v>0</v>
      </c>
      <c r="V7" s="105">
        <f t="shared" ref="V7:V31" si="8">IF(S7+T7=0,0,IF(S7=T7,2,IF(S7&lt;T7,1,3)))</f>
        <v>0</v>
      </c>
      <c r="W7" s="688">
        <f>+L8</f>
        <v>0</v>
      </c>
      <c r="X7" s="199">
        <f>+L9</f>
        <v>0</v>
      </c>
      <c r="Y7" s="199">
        <f t="shared" si="1"/>
        <v>0</v>
      </c>
      <c r="Z7" s="232">
        <f t="shared" ref="Z7:Z31" si="9">IF(W7+X7=0,0,IF(W7=X7,2,IF(W7&lt;X7,1,3)))</f>
        <v>0</v>
      </c>
      <c r="AA7" s="198">
        <f>+O8</f>
        <v>0</v>
      </c>
      <c r="AB7" s="199">
        <f>+O9</f>
        <v>0</v>
      </c>
      <c r="AC7" s="199">
        <f t="shared" si="2"/>
        <v>0</v>
      </c>
      <c r="AD7" s="232">
        <f t="shared" ref="AD7:AD31" si="10">IF(AA7+AB7=0,0,IF(AA7=AB7,2,IF(AA7&lt;AB7,1,3)))</f>
        <v>0</v>
      </c>
      <c r="AE7" s="228">
        <f t="shared" ref="AE7:AE31" si="11">SUM(S7+W7+AA7)</f>
        <v>0</v>
      </c>
      <c r="AF7" s="647">
        <f t="shared" ref="AF7:AF31" si="12">SUM(T7+X7+AB7)</f>
        <v>0</v>
      </c>
      <c r="AG7" s="670">
        <f t="shared" ref="AG7:AG31" si="13">SUM(AE7-AF7)</f>
        <v>0</v>
      </c>
      <c r="AH7" s="679">
        <f t="shared" ref="AH7:AH31" si="14">SUM(V7+Z7+AD7)</f>
        <v>0</v>
      </c>
      <c r="AI7" s="700">
        <f t="shared" ref="AI7:AI25" si="15">IF(AG7="","",IF(AG7&gt;0,AG7,0))</f>
        <v>0</v>
      </c>
      <c r="AJ7" s="700">
        <f t="shared" ref="AJ7:AJ25" si="16">IF(AG7="","",IF(AG7&lt;0,AG7,0))</f>
        <v>0</v>
      </c>
      <c r="AK7" s="701" t="str">
        <f t="shared" ref="AK7:AK31" si="17">IF(OR(R7="",AH7="",AG7=""),"",RANK(AH7,$AH$6:$AH$31)+SUM(-AG7/100)-(+AE7/1000)+COUNTIF(R$6:R$31,"&lt;="&amp;R7+1)/100000+ROW()/1000000)</f>
        <v/>
      </c>
      <c r="AL7" s="647" t="str">
        <f>IF(R7="","",SMALL(AK$6:AK$31,ROWS(AN$6:AN7)))</f>
        <v/>
      </c>
      <c r="AM7" s="762"/>
      <c r="AN7" s="779" t="str">
        <f t="shared" si="3"/>
        <v/>
      </c>
      <c r="AO7" s="357" t="str">
        <f t="shared" si="4"/>
        <v/>
      </c>
      <c r="AP7" s="709" t="str">
        <f t="shared" ref="AP7:AP31" si="18">IF(R7="","",INDEX($AE$6:$AE$31,MATCH(AL7,$AK$6:$AK$31,0)))</f>
        <v/>
      </c>
      <c r="AQ7" s="706" t="str">
        <f>IF(AL7="","",IF(AND(AN6=AN7,AO6=AO7,AP6=AP7),AQ6,$AQ$6+1))</f>
        <v/>
      </c>
      <c r="AR7" s="674" t="str">
        <f t="shared" si="5"/>
        <v/>
      </c>
      <c r="AT7" s="126"/>
      <c r="AU7" s="476"/>
      <c r="AV7" s="5"/>
      <c r="AW7" s="476"/>
      <c r="AX7" s="476"/>
      <c r="AY7" s="126"/>
      <c r="AZ7" s="476"/>
    </row>
    <row r="8" spans="1:52" ht="20.25">
      <c r="A8" s="177">
        <v>3</v>
      </c>
      <c r="B8" s="641"/>
      <c r="C8" s="208"/>
      <c r="D8" s="189"/>
      <c r="E8" s="476"/>
      <c r="F8" s="804">
        <v>3</v>
      </c>
      <c r="G8" s="828">
        <v>2</v>
      </c>
      <c r="H8" s="182" t="str">
        <f t="shared" si="0"/>
        <v/>
      </c>
      <c r="I8" s="212"/>
      <c r="J8" s="830">
        <v>12</v>
      </c>
      <c r="K8" s="185" t="str">
        <f>+H7</f>
        <v/>
      </c>
      <c r="L8" s="212"/>
      <c r="M8" s="830">
        <v>8</v>
      </c>
      <c r="N8" s="96" t="str">
        <f>+H7</f>
        <v/>
      </c>
      <c r="O8" s="213"/>
      <c r="P8" s="214"/>
      <c r="Q8" s="218">
        <v>3</v>
      </c>
      <c r="R8" s="684" t="str">
        <f t="shared" ref="R8:S23" si="19">+H8</f>
        <v/>
      </c>
      <c r="S8" s="228">
        <f>+I8</f>
        <v>0</v>
      </c>
      <c r="T8" s="227">
        <f>+I9</f>
        <v>0</v>
      </c>
      <c r="U8" s="227">
        <f t="shared" si="7"/>
        <v>0</v>
      </c>
      <c r="V8" s="105">
        <f t="shared" si="8"/>
        <v>0</v>
      </c>
      <c r="W8" s="688">
        <f>+L7</f>
        <v>0</v>
      </c>
      <c r="X8" s="199">
        <f>+L6</f>
        <v>0</v>
      </c>
      <c r="Y8" s="199">
        <f t="shared" si="1"/>
        <v>0</v>
      </c>
      <c r="Z8" s="232">
        <f t="shared" si="9"/>
        <v>0</v>
      </c>
      <c r="AA8" s="198">
        <f>+O9</f>
        <v>0</v>
      </c>
      <c r="AB8" s="199">
        <f>+O8</f>
        <v>0</v>
      </c>
      <c r="AC8" s="199">
        <f t="shared" si="2"/>
        <v>0</v>
      </c>
      <c r="AD8" s="232">
        <f t="shared" si="10"/>
        <v>0</v>
      </c>
      <c r="AE8" s="228">
        <f t="shared" si="11"/>
        <v>0</v>
      </c>
      <c r="AF8" s="647">
        <f t="shared" si="12"/>
        <v>0</v>
      </c>
      <c r="AG8" s="670">
        <f t="shared" si="13"/>
        <v>0</v>
      </c>
      <c r="AH8" s="679">
        <f t="shared" si="14"/>
        <v>0</v>
      </c>
      <c r="AI8" s="700">
        <f t="shared" si="15"/>
        <v>0</v>
      </c>
      <c r="AJ8" s="700">
        <f t="shared" si="16"/>
        <v>0</v>
      </c>
      <c r="AK8" s="701" t="str">
        <f t="shared" si="17"/>
        <v/>
      </c>
      <c r="AL8" s="647" t="str">
        <f>IF(R8="","",SMALL(AK$6:AK$31,ROWS(AN$6:AN8)))</f>
        <v/>
      </c>
      <c r="AM8" s="762"/>
      <c r="AN8" s="779" t="str">
        <f t="shared" si="3"/>
        <v/>
      </c>
      <c r="AO8" s="357" t="str">
        <f t="shared" si="4"/>
        <v/>
      </c>
      <c r="AP8" s="709" t="str">
        <f t="shared" si="18"/>
        <v/>
      </c>
      <c r="AQ8" s="706" t="str">
        <f>IF(AL8="","",IF(AND(AN7=AN8,AO7=AO8,AP7=AP8),AQ7,$AQ$6+2))</f>
        <v/>
      </c>
      <c r="AR8" s="674" t="str">
        <f t="shared" si="5"/>
        <v/>
      </c>
      <c r="AT8" s="834">
        <v>2</v>
      </c>
      <c r="AU8" s="109" t="str">
        <f>+AR6</f>
        <v/>
      </c>
      <c r="AV8" s="29">
        <v>0</v>
      </c>
      <c r="AY8" s="126"/>
    </row>
    <row r="9" spans="1:52" ht="21" thickBot="1">
      <c r="A9" s="177">
        <v>4</v>
      </c>
      <c r="B9" s="640"/>
      <c r="C9" s="207"/>
      <c r="D9" s="189"/>
      <c r="E9" s="476"/>
      <c r="F9" s="802">
        <v>4</v>
      </c>
      <c r="G9" s="829"/>
      <c r="H9" s="183" t="str">
        <f t="shared" si="0"/>
        <v/>
      </c>
      <c r="I9" s="216"/>
      <c r="J9" s="829"/>
      <c r="K9" s="184" t="str">
        <f>+H9</f>
        <v/>
      </c>
      <c r="L9" s="216"/>
      <c r="M9" s="829"/>
      <c r="N9" s="102" t="str">
        <f>+H8</f>
        <v/>
      </c>
      <c r="O9" s="217"/>
      <c r="P9" s="214"/>
      <c r="Q9" s="218">
        <v>4</v>
      </c>
      <c r="R9" s="684" t="str">
        <f t="shared" si="19"/>
        <v/>
      </c>
      <c r="S9" s="228">
        <f t="shared" si="19"/>
        <v>0</v>
      </c>
      <c r="T9" s="227">
        <f>+I8</f>
        <v>0</v>
      </c>
      <c r="U9" s="227">
        <f t="shared" si="7"/>
        <v>0</v>
      </c>
      <c r="V9" s="105">
        <f t="shared" si="8"/>
        <v>0</v>
      </c>
      <c r="W9" s="688">
        <f>+L9</f>
        <v>0</v>
      </c>
      <c r="X9" s="199">
        <f>+L8</f>
        <v>0</v>
      </c>
      <c r="Y9" s="199">
        <f t="shared" si="1"/>
        <v>0</v>
      </c>
      <c r="Z9" s="232">
        <f t="shared" si="9"/>
        <v>0</v>
      </c>
      <c r="AA9" s="198">
        <f>+O7</f>
        <v>0</v>
      </c>
      <c r="AB9" s="199">
        <f>+O6</f>
        <v>0</v>
      </c>
      <c r="AC9" s="199">
        <f t="shared" si="2"/>
        <v>0</v>
      </c>
      <c r="AD9" s="232">
        <f t="shared" si="10"/>
        <v>0</v>
      </c>
      <c r="AE9" s="228">
        <f t="shared" si="11"/>
        <v>0</v>
      </c>
      <c r="AF9" s="647">
        <f t="shared" si="12"/>
        <v>0</v>
      </c>
      <c r="AG9" s="670">
        <f t="shared" si="13"/>
        <v>0</v>
      </c>
      <c r="AH9" s="679">
        <f t="shared" si="14"/>
        <v>0</v>
      </c>
      <c r="AI9" s="700">
        <f t="shared" si="15"/>
        <v>0</v>
      </c>
      <c r="AJ9" s="700">
        <f t="shared" si="16"/>
        <v>0</v>
      </c>
      <c r="AK9" s="701" t="str">
        <f t="shared" si="17"/>
        <v/>
      </c>
      <c r="AL9" s="647" t="str">
        <f>IF(R9="","",SMALL(AK$6:AK$31,ROWS(AN$6:AN9)))</f>
        <v/>
      </c>
      <c r="AM9" s="762"/>
      <c r="AN9" s="779" t="str">
        <f t="shared" si="3"/>
        <v/>
      </c>
      <c r="AO9" s="357" t="str">
        <f t="shared" si="4"/>
        <v/>
      </c>
      <c r="AP9" s="709" t="str">
        <f t="shared" si="18"/>
        <v/>
      </c>
      <c r="AQ9" s="706" t="str">
        <f>IF(AL9="","",IF(AND(AN8=AN9,AO8=AO9,AP8=AP9),AQ8,$AQ$6+3))</f>
        <v/>
      </c>
      <c r="AR9" s="674" t="str">
        <f t="shared" si="5"/>
        <v/>
      </c>
      <c r="AT9" s="835"/>
      <c r="AU9" s="111" t="str">
        <f>+AR7</f>
        <v/>
      </c>
      <c r="AV9" s="30">
        <v>0</v>
      </c>
      <c r="AY9" s="126"/>
    </row>
    <row r="10" spans="1:52" ht="21" thickBot="1">
      <c r="A10" s="177">
        <v>5</v>
      </c>
      <c r="B10" s="641"/>
      <c r="C10" s="208"/>
      <c r="D10" s="189"/>
      <c r="E10" s="476"/>
      <c r="F10" s="804">
        <v>5</v>
      </c>
      <c r="G10" s="828">
        <v>3</v>
      </c>
      <c r="H10" s="182" t="str">
        <f t="shared" si="0"/>
        <v/>
      </c>
      <c r="I10" s="212"/>
      <c r="J10" s="830">
        <v>11</v>
      </c>
      <c r="K10" s="185" t="str">
        <f>+H10</f>
        <v/>
      </c>
      <c r="L10" s="212"/>
      <c r="M10" s="830">
        <v>9</v>
      </c>
      <c r="N10" s="96" t="str">
        <f>+H10</f>
        <v/>
      </c>
      <c r="O10" s="213"/>
      <c r="P10" s="214"/>
      <c r="Q10" s="218">
        <v>5</v>
      </c>
      <c r="R10" s="684" t="str">
        <f t="shared" si="19"/>
        <v/>
      </c>
      <c r="S10" s="228">
        <f t="shared" si="19"/>
        <v>0</v>
      </c>
      <c r="T10" s="227">
        <f t="shared" ref="T10" si="20">+I11</f>
        <v>0</v>
      </c>
      <c r="U10" s="227">
        <f t="shared" si="7"/>
        <v>0</v>
      </c>
      <c r="V10" s="105">
        <f t="shared" si="8"/>
        <v>0</v>
      </c>
      <c r="W10" s="688">
        <f>+L10</f>
        <v>0</v>
      </c>
      <c r="X10" s="199">
        <f>+L11</f>
        <v>0</v>
      </c>
      <c r="Y10" s="199">
        <f t="shared" si="1"/>
        <v>0</v>
      </c>
      <c r="Z10" s="232">
        <f t="shared" si="9"/>
        <v>0</v>
      </c>
      <c r="AA10" s="198">
        <f>+O10</f>
        <v>0</v>
      </c>
      <c r="AB10" s="199">
        <f>+O11</f>
        <v>0</v>
      </c>
      <c r="AC10" s="199">
        <f t="shared" si="2"/>
        <v>0</v>
      </c>
      <c r="AD10" s="232">
        <f t="shared" si="10"/>
        <v>0</v>
      </c>
      <c r="AE10" s="228">
        <f t="shared" si="11"/>
        <v>0</v>
      </c>
      <c r="AF10" s="647">
        <f t="shared" si="12"/>
        <v>0</v>
      </c>
      <c r="AG10" s="670">
        <f t="shared" si="13"/>
        <v>0</v>
      </c>
      <c r="AH10" s="679">
        <f t="shared" si="14"/>
        <v>0</v>
      </c>
      <c r="AI10" s="700">
        <f t="shared" si="15"/>
        <v>0</v>
      </c>
      <c r="AJ10" s="700">
        <f t="shared" si="16"/>
        <v>0</v>
      </c>
      <c r="AK10" s="701" t="str">
        <f t="shared" si="17"/>
        <v/>
      </c>
      <c r="AL10" s="647" t="str">
        <f>IF(R10="","",SMALL(AK$6:AK$31,ROWS(AN$6:AN10)))</f>
        <v/>
      </c>
      <c r="AM10" s="762"/>
      <c r="AN10" s="779" t="str">
        <f t="shared" si="3"/>
        <v/>
      </c>
      <c r="AO10" s="357" t="str">
        <f t="shared" si="4"/>
        <v/>
      </c>
      <c r="AP10" s="709" t="str">
        <f t="shared" si="18"/>
        <v/>
      </c>
      <c r="AQ10" s="706" t="str">
        <f>IF(AL10="","",IF(AND(AN9=AN10,AO9=AO10,AP9=AP10),AQ9,$AQ$6+4))</f>
        <v/>
      </c>
      <c r="AR10" s="674" t="str">
        <f t="shared" si="5"/>
        <v/>
      </c>
      <c r="AT10" s="92"/>
      <c r="AU10" s="94"/>
      <c r="AV10" s="5"/>
      <c r="AY10" s="126"/>
    </row>
    <row r="11" spans="1:52" ht="24" thickBot="1">
      <c r="A11" s="177">
        <v>6</v>
      </c>
      <c r="B11" s="640"/>
      <c r="C11" s="207"/>
      <c r="D11" s="189"/>
      <c r="E11" s="476"/>
      <c r="F11" s="802">
        <v>6</v>
      </c>
      <c r="G11" s="829"/>
      <c r="H11" s="183" t="str">
        <f t="shared" si="0"/>
        <v/>
      </c>
      <c r="I11" s="216"/>
      <c r="J11" s="829"/>
      <c r="K11" s="184" t="str">
        <f>+H12</f>
        <v/>
      </c>
      <c r="L11" s="216"/>
      <c r="M11" s="829"/>
      <c r="N11" s="102" t="str">
        <f>+H13</f>
        <v/>
      </c>
      <c r="O11" s="217"/>
      <c r="P11" s="214"/>
      <c r="Q11" s="218">
        <v>6</v>
      </c>
      <c r="R11" s="684" t="str">
        <f t="shared" si="19"/>
        <v/>
      </c>
      <c r="S11" s="228">
        <f t="shared" si="19"/>
        <v>0</v>
      </c>
      <c r="T11" s="227">
        <f t="shared" ref="T11" si="21">+I10</f>
        <v>0</v>
      </c>
      <c r="U11" s="227">
        <f t="shared" si="7"/>
        <v>0</v>
      </c>
      <c r="V11" s="105">
        <f t="shared" si="8"/>
        <v>0</v>
      </c>
      <c r="W11" s="688">
        <f>+L12</f>
        <v>0</v>
      </c>
      <c r="X11" s="199">
        <f>+L13</f>
        <v>0</v>
      </c>
      <c r="Y11" s="199">
        <f t="shared" si="1"/>
        <v>0</v>
      </c>
      <c r="Z11" s="232">
        <f t="shared" si="9"/>
        <v>0</v>
      </c>
      <c r="AA11" s="198">
        <f>+O13</f>
        <v>0</v>
      </c>
      <c r="AB11" s="199">
        <f>+O12</f>
        <v>0</v>
      </c>
      <c r="AC11" s="199">
        <f t="shared" si="2"/>
        <v>0</v>
      </c>
      <c r="AD11" s="232">
        <f t="shared" si="10"/>
        <v>0</v>
      </c>
      <c r="AE11" s="228">
        <f t="shared" si="11"/>
        <v>0</v>
      </c>
      <c r="AF11" s="647">
        <f t="shared" si="12"/>
        <v>0</v>
      </c>
      <c r="AG11" s="670">
        <f t="shared" si="13"/>
        <v>0</v>
      </c>
      <c r="AH11" s="679">
        <f t="shared" si="14"/>
        <v>0</v>
      </c>
      <c r="AI11" s="700">
        <f t="shared" si="15"/>
        <v>0</v>
      </c>
      <c r="AJ11" s="700">
        <f t="shared" si="16"/>
        <v>0</v>
      </c>
      <c r="AK11" s="701" t="str">
        <f t="shared" si="17"/>
        <v/>
      </c>
      <c r="AL11" s="647" t="str">
        <f>IF(R11="","",SMALL(AK$6:AK$31,ROWS(AN$6:AN11)))</f>
        <v/>
      </c>
      <c r="AM11" s="762"/>
      <c r="AN11" s="779" t="str">
        <f t="shared" si="3"/>
        <v/>
      </c>
      <c r="AO11" s="357" t="str">
        <f t="shared" si="4"/>
        <v/>
      </c>
      <c r="AP11" s="709" t="str">
        <f t="shared" si="18"/>
        <v/>
      </c>
      <c r="AQ11" s="706" t="str">
        <f>IF(AL11="","",IF(AND(AN10=AN11,AO10=AO11,AP10=AP11),AQ10,$AQ$6+5))</f>
        <v/>
      </c>
      <c r="AR11" s="674" t="str">
        <f t="shared" si="5"/>
        <v/>
      </c>
      <c r="AT11" s="92"/>
      <c r="AU11" s="112"/>
      <c r="AV11" s="5"/>
      <c r="AX11" s="834">
        <v>3</v>
      </c>
      <c r="AY11" s="109" t="str">
        <f>IF(AV8=AV9,"résultats",IF(AV8&gt;AV9,AU8,AU9))</f>
        <v>résultats</v>
      </c>
      <c r="AZ11" s="33">
        <v>0</v>
      </c>
    </row>
    <row r="12" spans="1:52" ht="21" thickBot="1">
      <c r="A12" s="177">
        <v>7</v>
      </c>
      <c r="B12" s="641"/>
      <c r="C12" s="208"/>
      <c r="D12" s="189"/>
      <c r="E12" s="476"/>
      <c r="F12" s="804">
        <v>7</v>
      </c>
      <c r="G12" s="828">
        <v>4</v>
      </c>
      <c r="H12" s="182" t="str">
        <f t="shared" si="0"/>
        <v/>
      </c>
      <c r="I12" s="212"/>
      <c r="J12" s="830">
        <v>10</v>
      </c>
      <c r="K12" s="185" t="str">
        <f>+H11</f>
        <v/>
      </c>
      <c r="L12" s="212"/>
      <c r="M12" s="830">
        <v>1</v>
      </c>
      <c r="N12" s="96" t="str">
        <f>+H12</f>
        <v/>
      </c>
      <c r="O12" s="213"/>
      <c r="P12" s="214"/>
      <c r="Q12" s="218">
        <v>7</v>
      </c>
      <c r="R12" s="684" t="str">
        <f t="shared" si="19"/>
        <v/>
      </c>
      <c r="S12" s="228">
        <f t="shared" si="19"/>
        <v>0</v>
      </c>
      <c r="T12" s="227">
        <f t="shared" ref="T12" si="22">+I13</f>
        <v>0</v>
      </c>
      <c r="U12" s="227">
        <f t="shared" si="7"/>
        <v>0</v>
      </c>
      <c r="V12" s="105">
        <f t="shared" si="8"/>
        <v>0</v>
      </c>
      <c r="W12" s="688">
        <f>+L11</f>
        <v>0</v>
      </c>
      <c r="X12" s="199">
        <f>+L10</f>
        <v>0</v>
      </c>
      <c r="Y12" s="199">
        <f t="shared" si="1"/>
        <v>0</v>
      </c>
      <c r="Z12" s="232">
        <f t="shared" si="9"/>
        <v>0</v>
      </c>
      <c r="AA12" s="198">
        <f>+O12</f>
        <v>0</v>
      </c>
      <c r="AB12" s="199">
        <f>+O13</f>
        <v>0</v>
      </c>
      <c r="AC12" s="199">
        <f t="shared" si="2"/>
        <v>0</v>
      </c>
      <c r="AD12" s="232">
        <f t="shared" si="10"/>
        <v>0</v>
      </c>
      <c r="AE12" s="228">
        <f t="shared" si="11"/>
        <v>0</v>
      </c>
      <c r="AF12" s="647">
        <f t="shared" si="12"/>
        <v>0</v>
      </c>
      <c r="AG12" s="670">
        <f t="shared" si="13"/>
        <v>0</v>
      </c>
      <c r="AH12" s="679">
        <f t="shared" si="14"/>
        <v>0</v>
      </c>
      <c r="AI12" s="700">
        <f t="shared" si="15"/>
        <v>0</v>
      </c>
      <c r="AJ12" s="700">
        <f t="shared" si="16"/>
        <v>0</v>
      </c>
      <c r="AK12" s="701" t="str">
        <f t="shared" si="17"/>
        <v/>
      </c>
      <c r="AL12" s="647" t="str">
        <f>IF(R12="","",SMALL(AK$6:AK$31,ROWS(AN$6:AN12)))</f>
        <v/>
      </c>
      <c r="AM12" s="762"/>
      <c r="AN12" s="779" t="str">
        <f t="shared" si="3"/>
        <v/>
      </c>
      <c r="AO12" s="357" t="str">
        <f t="shared" si="4"/>
        <v/>
      </c>
      <c r="AP12" s="709" t="str">
        <f t="shared" si="18"/>
        <v/>
      </c>
      <c r="AQ12" s="706" t="str">
        <f>IF(AL12="","",IF(AND(AN11=AN12,AO11=AO12,AP11=AP12),AQ11,$AQ$6+6))</f>
        <v/>
      </c>
      <c r="AR12" s="674" t="str">
        <f t="shared" si="5"/>
        <v/>
      </c>
      <c r="AT12" s="92"/>
      <c r="AU12" s="94"/>
      <c r="AV12" s="5"/>
      <c r="AX12" s="835"/>
      <c r="AY12" s="113" t="str">
        <f>IF(AV14=AV15,"résultats",IF(AV14&gt;AV15,AU14,AU15))</f>
        <v>résultats</v>
      </c>
      <c r="AZ12" s="34">
        <v>0</v>
      </c>
    </row>
    <row r="13" spans="1:52" ht="21" thickBot="1">
      <c r="A13" s="177">
        <v>8</v>
      </c>
      <c r="B13" s="642"/>
      <c r="C13" s="207"/>
      <c r="D13" s="189"/>
      <c r="E13" s="476"/>
      <c r="F13" s="802">
        <v>8</v>
      </c>
      <c r="G13" s="829"/>
      <c r="H13" s="183" t="str">
        <f t="shared" si="0"/>
        <v/>
      </c>
      <c r="I13" s="216"/>
      <c r="J13" s="829"/>
      <c r="K13" s="184" t="str">
        <f>+H13</f>
        <v/>
      </c>
      <c r="L13" s="216"/>
      <c r="M13" s="829"/>
      <c r="N13" s="102" t="str">
        <f>+H11</f>
        <v/>
      </c>
      <c r="O13" s="217"/>
      <c r="P13" s="214"/>
      <c r="Q13" s="218">
        <v>8</v>
      </c>
      <c r="R13" s="684" t="str">
        <f t="shared" si="19"/>
        <v/>
      </c>
      <c r="S13" s="228">
        <f t="shared" si="19"/>
        <v>0</v>
      </c>
      <c r="T13" s="227">
        <f t="shared" ref="T13" si="23">+I12</f>
        <v>0</v>
      </c>
      <c r="U13" s="227">
        <f t="shared" si="7"/>
        <v>0</v>
      </c>
      <c r="V13" s="105">
        <f t="shared" si="8"/>
        <v>0</v>
      </c>
      <c r="W13" s="688">
        <f>+L13</f>
        <v>0</v>
      </c>
      <c r="X13" s="199">
        <f>+L12</f>
        <v>0</v>
      </c>
      <c r="Y13" s="199">
        <f t="shared" si="1"/>
        <v>0</v>
      </c>
      <c r="Z13" s="232">
        <f t="shared" si="9"/>
        <v>0</v>
      </c>
      <c r="AA13" s="198">
        <f>+O11</f>
        <v>0</v>
      </c>
      <c r="AB13" s="199">
        <f>+O10</f>
        <v>0</v>
      </c>
      <c r="AC13" s="199">
        <f t="shared" si="2"/>
        <v>0</v>
      </c>
      <c r="AD13" s="232">
        <f t="shared" si="10"/>
        <v>0</v>
      </c>
      <c r="AE13" s="228">
        <f t="shared" si="11"/>
        <v>0</v>
      </c>
      <c r="AF13" s="647">
        <f t="shared" si="12"/>
        <v>0</v>
      </c>
      <c r="AG13" s="670">
        <f t="shared" si="13"/>
        <v>0</v>
      </c>
      <c r="AH13" s="679">
        <f t="shared" si="14"/>
        <v>0</v>
      </c>
      <c r="AI13" s="700">
        <f t="shared" si="15"/>
        <v>0</v>
      </c>
      <c r="AJ13" s="700">
        <f t="shared" si="16"/>
        <v>0</v>
      </c>
      <c r="AK13" s="701" t="str">
        <f t="shared" si="17"/>
        <v/>
      </c>
      <c r="AL13" s="647" t="str">
        <f>IF(R13="","",SMALL(AK$6:AK$31,ROWS(AN$6:AN13)))</f>
        <v/>
      </c>
      <c r="AM13" s="762"/>
      <c r="AN13" s="779" t="str">
        <f t="shared" si="3"/>
        <v/>
      </c>
      <c r="AO13" s="357" t="str">
        <f t="shared" si="4"/>
        <v/>
      </c>
      <c r="AP13" s="709" t="str">
        <f t="shared" si="18"/>
        <v/>
      </c>
      <c r="AQ13" s="706" t="str">
        <f>IF(AL13="","",IF(AND(AN12=AN13,AO12=AO13,AP12=AP13),AQ12,$AQ$6+7))</f>
        <v/>
      </c>
      <c r="AR13" s="674" t="str">
        <f t="shared" si="5"/>
        <v/>
      </c>
      <c r="AT13" s="92"/>
      <c r="AU13" s="94"/>
      <c r="AV13" s="5"/>
      <c r="AY13" s="126"/>
    </row>
    <row r="14" spans="1:52" ht="20.25">
      <c r="A14" s="177">
        <v>9</v>
      </c>
      <c r="B14" s="641"/>
      <c r="C14" s="208"/>
      <c r="D14" s="189"/>
      <c r="E14" s="476"/>
      <c r="F14" s="804">
        <v>9</v>
      </c>
      <c r="G14" s="800">
        <v>5</v>
      </c>
      <c r="H14" s="182" t="str">
        <f t="shared" si="0"/>
        <v/>
      </c>
      <c r="I14" s="212"/>
      <c r="J14" s="830">
        <v>9</v>
      </c>
      <c r="K14" s="185" t="str">
        <f>+H15</f>
        <v/>
      </c>
      <c r="L14" s="212"/>
      <c r="M14" s="830">
        <v>2</v>
      </c>
      <c r="N14" s="96" t="str">
        <f>+H14</f>
        <v/>
      </c>
      <c r="O14" s="213"/>
      <c r="P14" s="214"/>
      <c r="Q14" s="218">
        <v>9</v>
      </c>
      <c r="R14" s="684" t="str">
        <f t="shared" si="19"/>
        <v/>
      </c>
      <c r="S14" s="228">
        <f t="shared" si="19"/>
        <v>0</v>
      </c>
      <c r="T14" s="227">
        <f t="shared" ref="T14" si="24">+I15</f>
        <v>0</v>
      </c>
      <c r="U14" s="227">
        <f t="shared" si="7"/>
        <v>0</v>
      </c>
      <c r="V14" s="105">
        <f t="shared" si="8"/>
        <v>0</v>
      </c>
      <c r="W14" s="688">
        <f>+L17</f>
        <v>0</v>
      </c>
      <c r="X14" s="199">
        <f>+L16</f>
        <v>0</v>
      </c>
      <c r="Y14" s="199">
        <f t="shared" si="1"/>
        <v>0</v>
      </c>
      <c r="Z14" s="232">
        <f t="shared" si="9"/>
        <v>0</v>
      </c>
      <c r="AA14" s="198">
        <f>+O14</f>
        <v>0</v>
      </c>
      <c r="AB14" s="199">
        <f>+O15</f>
        <v>0</v>
      </c>
      <c r="AC14" s="199">
        <f t="shared" si="2"/>
        <v>0</v>
      </c>
      <c r="AD14" s="232">
        <f t="shared" si="10"/>
        <v>0</v>
      </c>
      <c r="AE14" s="228">
        <f t="shared" si="11"/>
        <v>0</v>
      </c>
      <c r="AF14" s="647">
        <f t="shared" si="12"/>
        <v>0</v>
      </c>
      <c r="AG14" s="670">
        <f t="shared" si="13"/>
        <v>0</v>
      </c>
      <c r="AH14" s="679">
        <f t="shared" si="14"/>
        <v>0</v>
      </c>
      <c r="AI14" s="700">
        <f t="shared" si="15"/>
        <v>0</v>
      </c>
      <c r="AJ14" s="700">
        <f t="shared" si="16"/>
        <v>0</v>
      </c>
      <c r="AK14" s="701" t="str">
        <f t="shared" si="17"/>
        <v/>
      </c>
      <c r="AL14" s="647" t="str">
        <f>IF(R14="","",SMALL(AK$6:AK$31,ROWS(AN$6:AN14)))</f>
        <v/>
      </c>
      <c r="AM14" s="762"/>
      <c r="AN14" s="779" t="str">
        <f t="shared" si="3"/>
        <v/>
      </c>
      <c r="AO14" s="357" t="str">
        <f t="shared" si="4"/>
        <v/>
      </c>
      <c r="AP14" s="709" t="str">
        <f t="shared" si="18"/>
        <v/>
      </c>
      <c r="AQ14" s="706" t="str">
        <f>IF(AL14="","",IF(AND(AN13=AN14,AO13=AO14,AP13=AP14),AQ13,$AQ$6+8))</f>
        <v/>
      </c>
      <c r="AR14" s="674" t="str">
        <f t="shared" si="5"/>
        <v/>
      </c>
      <c r="AT14" s="834">
        <v>4</v>
      </c>
      <c r="AU14" s="114" t="str">
        <f>+AR8</f>
        <v/>
      </c>
      <c r="AV14" s="29">
        <v>0</v>
      </c>
      <c r="AY14" s="126"/>
    </row>
    <row r="15" spans="1:52" ht="21" thickBot="1">
      <c r="A15" s="177">
        <v>10</v>
      </c>
      <c r="B15" s="643"/>
      <c r="C15" s="207"/>
      <c r="D15" s="189"/>
      <c r="E15" s="476"/>
      <c r="F15" s="802">
        <v>10</v>
      </c>
      <c r="G15" s="801"/>
      <c r="H15" s="183" t="str">
        <f t="shared" si="0"/>
        <v/>
      </c>
      <c r="I15" s="216"/>
      <c r="J15" s="829"/>
      <c r="K15" s="184" t="str">
        <f>+H18</f>
        <v/>
      </c>
      <c r="L15" s="216"/>
      <c r="M15" s="829"/>
      <c r="N15" s="102" t="str">
        <f>+H16</f>
        <v/>
      </c>
      <c r="O15" s="217"/>
      <c r="P15" s="214"/>
      <c r="Q15" s="218">
        <v>10</v>
      </c>
      <c r="R15" s="684" t="str">
        <f t="shared" si="19"/>
        <v/>
      </c>
      <c r="S15" s="228">
        <f t="shared" si="19"/>
        <v>0</v>
      </c>
      <c r="T15" s="227">
        <f t="shared" ref="T15" si="25">+I14</f>
        <v>0</v>
      </c>
      <c r="U15" s="227">
        <f t="shared" si="7"/>
        <v>0</v>
      </c>
      <c r="V15" s="105">
        <f t="shared" si="8"/>
        <v>0</v>
      </c>
      <c r="W15" s="688">
        <f>+L14</f>
        <v>0</v>
      </c>
      <c r="X15" s="199">
        <f>+L15</f>
        <v>0</v>
      </c>
      <c r="Y15" s="199">
        <f t="shared" si="1"/>
        <v>0</v>
      </c>
      <c r="Z15" s="232">
        <f t="shared" si="9"/>
        <v>0</v>
      </c>
      <c r="AA15" s="198">
        <f>+O16</f>
        <v>0</v>
      </c>
      <c r="AB15" s="199">
        <f>+O17</f>
        <v>0</v>
      </c>
      <c r="AC15" s="199">
        <f t="shared" si="2"/>
        <v>0</v>
      </c>
      <c r="AD15" s="232">
        <f t="shared" si="10"/>
        <v>0</v>
      </c>
      <c r="AE15" s="228">
        <f t="shared" si="11"/>
        <v>0</v>
      </c>
      <c r="AF15" s="647">
        <f t="shared" si="12"/>
        <v>0</v>
      </c>
      <c r="AG15" s="670">
        <f t="shared" si="13"/>
        <v>0</v>
      </c>
      <c r="AH15" s="679">
        <f t="shared" si="14"/>
        <v>0</v>
      </c>
      <c r="AI15" s="700">
        <f t="shared" si="15"/>
        <v>0</v>
      </c>
      <c r="AJ15" s="700">
        <f t="shared" si="16"/>
        <v>0</v>
      </c>
      <c r="AK15" s="701" t="str">
        <f t="shared" si="17"/>
        <v/>
      </c>
      <c r="AL15" s="647" t="str">
        <f>IF(R15="","",SMALL(AK$6:AK$31,ROWS(AN$6:AN15)))</f>
        <v/>
      </c>
      <c r="AM15" s="762"/>
      <c r="AN15" s="779" t="str">
        <f t="shared" si="3"/>
        <v/>
      </c>
      <c r="AO15" s="357" t="str">
        <f t="shared" si="4"/>
        <v/>
      </c>
      <c r="AP15" s="709" t="str">
        <f t="shared" si="18"/>
        <v/>
      </c>
      <c r="AQ15" s="706" t="str">
        <f>IF(AL15="","",IF(AND(AN14=AN15,AO14=AO15,AP14=AP15),AQ14,$AQ$6+9))</f>
        <v/>
      </c>
      <c r="AR15" s="674" t="str">
        <f t="shared" si="5"/>
        <v/>
      </c>
      <c r="AT15" s="835"/>
      <c r="AU15" s="111" t="str">
        <f>+AR9</f>
        <v/>
      </c>
      <c r="AV15" s="30">
        <v>0</v>
      </c>
      <c r="AY15" s="126"/>
    </row>
    <row r="16" spans="1:52" ht="20.25">
      <c r="A16" s="177">
        <v>11</v>
      </c>
      <c r="B16" s="641"/>
      <c r="C16" s="208"/>
      <c r="D16" s="189"/>
      <c r="E16" s="476"/>
      <c r="F16" s="804">
        <v>11</v>
      </c>
      <c r="G16" s="828">
        <v>6</v>
      </c>
      <c r="H16" s="182" t="str">
        <f t="shared" si="0"/>
        <v/>
      </c>
      <c r="I16" s="212"/>
      <c r="J16" s="830">
        <v>8</v>
      </c>
      <c r="K16" s="185" t="str">
        <f>+H16</f>
        <v/>
      </c>
      <c r="L16" s="212"/>
      <c r="M16" s="830">
        <v>3</v>
      </c>
      <c r="N16" s="96" t="str">
        <f>+H15</f>
        <v/>
      </c>
      <c r="O16" s="213"/>
      <c r="P16" s="214"/>
      <c r="Q16" s="218">
        <v>11</v>
      </c>
      <c r="R16" s="684" t="str">
        <f t="shared" si="19"/>
        <v/>
      </c>
      <c r="S16" s="228">
        <f t="shared" si="19"/>
        <v>0</v>
      </c>
      <c r="T16" s="227">
        <f t="shared" ref="T16" si="26">+I17</f>
        <v>0</v>
      </c>
      <c r="U16" s="227">
        <f t="shared" si="7"/>
        <v>0</v>
      </c>
      <c r="V16" s="105">
        <f t="shared" si="8"/>
        <v>0</v>
      </c>
      <c r="W16" s="688">
        <f>+L16</f>
        <v>0</v>
      </c>
      <c r="X16" s="199">
        <f>+L17</f>
        <v>0</v>
      </c>
      <c r="Y16" s="199">
        <f t="shared" si="1"/>
        <v>0</v>
      </c>
      <c r="Z16" s="232">
        <f t="shared" si="9"/>
        <v>0</v>
      </c>
      <c r="AA16" s="198">
        <f>+O15</f>
        <v>0</v>
      </c>
      <c r="AB16" s="199">
        <f>+O14</f>
        <v>0</v>
      </c>
      <c r="AC16" s="199">
        <f t="shared" si="2"/>
        <v>0</v>
      </c>
      <c r="AD16" s="232">
        <f t="shared" si="10"/>
        <v>0</v>
      </c>
      <c r="AE16" s="228">
        <f t="shared" si="11"/>
        <v>0</v>
      </c>
      <c r="AF16" s="647">
        <f t="shared" si="12"/>
        <v>0</v>
      </c>
      <c r="AG16" s="670">
        <f t="shared" si="13"/>
        <v>0</v>
      </c>
      <c r="AH16" s="679">
        <f t="shared" si="14"/>
        <v>0</v>
      </c>
      <c r="AI16" s="700">
        <f t="shared" si="15"/>
        <v>0</v>
      </c>
      <c r="AJ16" s="700">
        <f t="shared" si="16"/>
        <v>0</v>
      </c>
      <c r="AK16" s="701" t="str">
        <f t="shared" si="17"/>
        <v/>
      </c>
      <c r="AL16" s="647" t="str">
        <f>IF(R16="","",SMALL(AK$6:AK$31,ROWS(AN$6:AN16)))</f>
        <v/>
      </c>
      <c r="AM16" s="762"/>
      <c r="AN16" s="779" t="str">
        <f t="shared" si="3"/>
        <v/>
      </c>
      <c r="AO16" s="357" t="str">
        <f t="shared" si="4"/>
        <v/>
      </c>
      <c r="AP16" s="709" t="str">
        <f t="shared" si="18"/>
        <v/>
      </c>
      <c r="AQ16" s="706" t="str">
        <f>IF(AL16="","",IF(AND(AN15=AN16,AO15=AO16,AP15=AP16),AQ15,$AQ$6+10))</f>
        <v/>
      </c>
      <c r="AR16" s="674" t="str">
        <f t="shared" si="5"/>
        <v/>
      </c>
      <c r="AT16" s="126"/>
      <c r="AU16" s="476"/>
      <c r="AV16" s="5"/>
      <c r="AY16" s="126"/>
    </row>
    <row r="17" spans="1:51" ht="21" thickBot="1">
      <c r="A17" s="177">
        <v>12</v>
      </c>
      <c r="B17" s="643"/>
      <c r="C17" s="207"/>
      <c r="D17" s="189"/>
      <c r="E17" s="476"/>
      <c r="F17" s="802">
        <v>12</v>
      </c>
      <c r="G17" s="829"/>
      <c r="H17" s="183" t="str">
        <f t="shared" si="0"/>
        <v/>
      </c>
      <c r="I17" s="216"/>
      <c r="J17" s="829"/>
      <c r="K17" s="184" t="str">
        <f>+H14</f>
        <v/>
      </c>
      <c r="L17" s="216"/>
      <c r="M17" s="829"/>
      <c r="N17" s="102" t="str">
        <f>+H17</f>
        <v/>
      </c>
      <c r="O17" s="217"/>
      <c r="P17" s="214"/>
      <c r="Q17" s="218">
        <v>12</v>
      </c>
      <c r="R17" s="684" t="str">
        <f t="shared" si="19"/>
        <v/>
      </c>
      <c r="S17" s="228">
        <f t="shared" si="19"/>
        <v>0</v>
      </c>
      <c r="T17" s="227">
        <f t="shared" ref="T17" si="27">+I16</f>
        <v>0</v>
      </c>
      <c r="U17" s="227">
        <f t="shared" si="7"/>
        <v>0</v>
      </c>
      <c r="V17" s="105">
        <f t="shared" si="8"/>
        <v>0</v>
      </c>
      <c r="W17" s="688">
        <f>+L19</f>
        <v>0</v>
      </c>
      <c r="X17" s="199">
        <f>+L18</f>
        <v>0</v>
      </c>
      <c r="Y17" s="199">
        <f t="shared" si="1"/>
        <v>0</v>
      </c>
      <c r="Z17" s="232">
        <f t="shared" si="9"/>
        <v>0</v>
      </c>
      <c r="AA17" s="198">
        <f>+O17</f>
        <v>0</v>
      </c>
      <c r="AB17" s="199">
        <f>+O16</f>
        <v>0</v>
      </c>
      <c r="AC17" s="199">
        <f t="shared" si="2"/>
        <v>0</v>
      </c>
      <c r="AD17" s="232">
        <f t="shared" si="10"/>
        <v>0</v>
      </c>
      <c r="AE17" s="228">
        <f t="shared" si="11"/>
        <v>0</v>
      </c>
      <c r="AF17" s="647">
        <f t="shared" si="12"/>
        <v>0</v>
      </c>
      <c r="AG17" s="670">
        <f t="shared" si="13"/>
        <v>0</v>
      </c>
      <c r="AH17" s="679">
        <f t="shared" si="14"/>
        <v>0</v>
      </c>
      <c r="AI17" s="700">
        <f t="shared" si="15"/>
        <v>0</v>
      </c>
      <c r="AJ17" s="700">
        <f t="shared" si="16"/>
        <v>0</v>
      </c>
      <c r="AK17" s="701" t="str">
        <f t="shared" si="17"/>
        <v/>
      </c>
      <c r="AL17" s="647" t="str">
        <f>IF(R17="","",SMALL(AK$6:AK$31,ROWS(AN$6:AN17)))</f>
        <v/>
      </c>
      <c r="AM17" s="762"/>
      <c r="AN17" s="779" t="str">
        <f t="shared" si="3"/>
        <v/>
      </c>
      <c r="AO17" s="357" t="str">
        <f t="shared" si="4"/>
        <v/>
      </c>
      <c r="AP17" s="709" t="str">
        <f t="shared" si="18"/>
        <v/>
      </c>
      <c r="AQ17" s="706" t="str">
        <f>IF(AL17="","",IF(AND(AN16=AN17,AO16=AO17,AP16=AP17),AQ16,$AQ$6+11))</f>
        <v/>
      </c>
      <c r="AR17" s="674" t="str">
        <f t="shared" si="5"/>
        <v/>
      </c>
      <c r="AU17" s="476"/>
      <c r="AV17" s="5"/>
      <c r="AY17" s="126"/>
    </row>
    <row r="18" spans="1:51" ht="20.25">
      <c r="A18" s="177">
        <v>13</v>
      </c>
      <c r="B18" s="641"/>
      <c r="C18" s="208"/>
      <c r="D18" s="189"/>
      <c r="E18" s="476"/>
      <c r="F18" s="804">
        <v>13</v>
      </c>
      <c r="G18" s="828">
        <v>7</v>
      </c>
      <c r="H18" s="182" t="str">
        <f t="shared" si="0"/>
        <v/>
      </c>
      <c r="I18" s="212"/>
      <c r="J18" s="830">
        <v>5</v>
      </c>
      <c r="K18" s="185" t="str">
        <f>+H19</f>
        <v/>
      </c>
      <c r="L18" s="212"/>
      <c r="M18" s="830">
        <v>4</v>
      </c>
      <c r="N18" s="96" t="str">
        <f>+H20</f>
        <v/>
      </c>
      <c r="O18" s="213"/>
      <c r="P18" s="214"/>
      <c r="Q18" s="218">
        <v>13</v>
      </c>
      <c r="R18" s="684" t="str">
        <f t="shared" si="19"/>
        <v/>
      </c>
      <c r="S18" s="228">
        <f t="shared" si="19"/>
        <v>0</v>
      </c>
      <c r="T18" s="227">
        <f t="shared" ref="T18" si="28">+I19</f>
        <v>0</v>
      </c>
      <c r="U18" s="227">
        <f t="shared" si="7"/>
        <v>0</v>
      </c>
      <c r="V18" s="105">
        <f t="shared" si="8"/>
        <v>0</v>
      </c>
      <c r="W18" s="688">
        <f>+L15</f>
        <v>0</v>
      </c>
      <c r="X18" s="199">
        <f>+L14</f>
        <v>0</v>
      </c>
      <c r="Y18" s="199">
        <f t="shared" si="1"/>
        <v>0</v>
      </c>
      <c r="Z18" s="232">
        <f t="shared" si="9"/>
        <v>0</v>
      </c>
      <c r="AA18" s="198">
        <f>+O19</f>
        <v>0</v>
      </c>
      <c r="AB18" s="199">
        <f>+O18</f>
        <v>0</v>
      </c>
      <c r="AC18" s="199">
        <f t="shared" si="2"/>
        <v>0</v>
      </c>
      <c r="AD18" s="232">
        <f t="shared" si="10"/>
        <v>0</v>
      </c>
      <c r="AE18" s="228">
        <f t="shared" si="11"/>
        <v>0</v>
      </c>
      <c r="AF18" s="647">
        <f t="shared" si="12"/>
        <v>0</v>
      </c>
      <c r="AG18" s="670">
        <f t="shared" si="13"/>
        <v>0</v>
      </c>
      <c r="AH18" s="679">
        <f t="shared" si="14"/>
        <v>0</v>
      </c>
      <c r="AI18" s="700">
        <f t="shared" si="15"/>
        <v>0</v>
      </c>
      <c r="AJ18" s="700">
        <f t="shared" si="16"/>
        <v>0</v>
      </c>
      <c r="AK18" s="701" t="str">
        <f t="shared" si="17"/>
        <v/>
      </c>
      <c r="AL18" s="647" t="str">
        <f>IF(R18="","",SMALL(AK$6:AK$31,ROWS(AN$6:AN18)))</f>
        <v/>
      </c>
      <c r="AM18" s="762"/>
      <c r="AN18" s="779" t="str">
        <f t="shared" si="3"/>
        <v/>
      </c>
      <c r="AO18" s="357" t="str">
        <f t="shared" si="4"/>
        <v/>
      </c>
      <c r="AP18" s="709" t="str">
        <f t="shared" si="18"/>
        <v/>
      </c>
      <c r="AQ18" s="706" t="str">
        <f>IF(AL18="","",IF(AND(AN17=AN18,AO17=AO18,AP17=AP18),AQ17,$AQ$6+12))</f>
        <v/>
      </c>
      <c r="AR18" s="674" t="str">
        <f t="shared" si="5"/>
        <v/>
      </c>
      <c r="AU18" s="476"/>
      <c r="AV18" s="5"/>
      <c r="AY18" s="126"/>
    </row>
    <row r="19" spans="1:51" ht="21" thickBot="1">
      <c r="A19" s="177">
        <v>14</v>
      </c>
      <c r="B19" s="643"/>
      <c r="C19" s="207"/>
      <c r="D19" s="189"/>
      <c r="E19" s="476"/>
      <c r="F19" s="802">
        <v>14</v>
      </c>
      <c r="G19" s="829"/>
      <c r="H19" s="183" t="str">
        <f t="shared" si="0"/>
        <v/>
      </c>
      <c r="I19" s="216"/>
      <c r="J19" s="829"/>
      <c r="K19" s="184" t="str">
        <f>+H17</f>
        <v/>
      </c>
      <c r="L19" s="216"/>
      <c r="M19" s="829"/>
      <c r="N19" s="102" t="str">
        <f>+H18</f>
        <v/>
      </c>
      <c r="O19" s="217"/>
      <c r="P19" s="214"/>
      <c r="Q19" s="218">
        <v>14</v>
      </c>
      <c r="R19" s="684" t="str">
        <f t="shared" si="19"/>
        <v/>
      </c>
      <c r="S19" s="228">
        <f t="shared" si="19"/>
        <v>0</v>
      </c>
      <c r="T19" s="227">
        <f t="shared" ref="T19" si="29">+I18</f>
        <v>0</v>
      </c>
      <c r="U19" s="227">
        <f t="shared" si="7"/>
        <v>0</v>
      </c>
      <c r="V19" s="105">
        <f t="shared" si="8"/>
        <v>0</v>
      </c>
      <c r="W19" s="688">
        <f>+L18</f>
        <v>0</v>
      </c>
      <c r="X19" s="199">
        <f>+L19</f>
        <v>0</v>
      </c>
      <c r="Y19" s="199">
        <f t="shared" si="1"/>
        <v>0</v>
      </c>
      <c r="Z19" s="232">
        <f t="shared" si="9"/>
        <v>0</v>
      </c>
      <c r="AA19" s="198">
        <f>+O20</f>
        <v>0</v>
      </c>
      <c r="AB19" s="199">
        <f>+O21</f>
        <v>0</v>
      </c>
      <c r="AC19" s="199">
        <f t="shared" si="2"/>
        <v>0</v>
      </c>
      <c r="AD19" s="232">
        <f t="shared" si="10"/>
        <v>0</v>
      </c>
      <c r="AE19" s="228">
        <f t="shared" si="11"/>
        <v>0</v>
      </c>
      <c r="AF19" s="647">
        <f t="shared" si="12"/>
        <v>0</v>
      </c>
      <c r="AG19" s="670">
        <f t="shared" si="13"/>
        <v>0</v>
      </c>
      <c r="AH19" s="679">
        <f t="shared" si="14"/>
        <v>0</v>
      </c>
      <c r="AI19" s="700">
        <f t="shared" si="15"/>
        <v>0</v>
      </c>
      <c r="AJ19" s="700">
        <f t="shared" si="16"/>
        <v>0</v>
      </c>
      <c r="AK19" s="701" t="str">
        <f t="shared" si="17"/>
        <v/>
      </c>
      <c r="AL19" s="647" t="str">
        <f>IF(R19="","",SMALL(AK$6:AK$31,ROWS(AN$6:AN19)))</f>
        <v/>
      </c>
      <c r="AM19" s="762"/>
      <c r="AN19" s="779" t="str">
        <f t="shared" si="3"/>
        <v/>
      </c>
      <c r="AO19" s="357" t="str">
        <f t="shared" si="4"/>
        <v/>
      </c>
      <c r="AP19" s="709" t="str">
        <f t="shared" si="18"/>
        <v/>
      </c>
      <c r="AQ19" s="706" t="str">
        <f>IF(AL19="","",IF(AND(AN18=AN19,AO18=AO19,AP18=AP19),AQ18,$AQ$6+13))</f>
        <v/>
      </c>
      <c r="AR19" s="674" t="str">
        <f t="shared" si="5"/>
        <v/>
      </c>
      <c r="AU19" s="476"/>
      <c r="AV19" s="5"/>
      <c r="AY19" s="126"/>
    </row>
    <row r="20" spans="1:51" ht="20.25">
      <c r="A20" s="177">
        <v>15</v>
      </c>
      <c r="B20" s="641"/>
      <c r="C20" s="208"/>
      <c r="D20" s="189"/>
      <c r="E20" s="476"/>
      <c r="F20" s="804">
        <v>15</v>
      </c>
      <c r="G20" s="828">
        <v>8</v>
      </c>
      <c r="H20" s="182" t="str">
        <f t="shared" si="0"/>
        <v/>
      </c>
      <c r="I20" s="212"/>
      <c r="J20" s="830">
        <v>6</v>
      </c>
      <c r="K20" s="185" t="str">
        <f>+H22</f>
        <v/>
      </c>
      <c r="L20" s="212"/>
      <c r="M20" s="830">
        <v>11</v>
      </c>
      <c r="N20" s="96" t="str">
        <f>+H19</f>
        <v/>
      </c>
      <c r="O20" s="213"/>
      <c r="P20" s="214"/>
      <c r="Q20" s="218">
        <v>15</v>
      </c>
      <c r="R20" s="684" t="str">
        <f t="shared" si="19"/>
        <v/>
      </c>
      <c r="S20" s="228">
        <f t="shared" si="19"/>
        <v>0</v>
      </c>
      <c r="T20" s="227">
        <f t="shared" ref="T20" si="30">+I21</f>
        <v>0</v>
      </c>
      <c r="U20" s="227">
        <f t="shared" si="7"/>
        <v>0</v>
      </c>
      <c r="V20" s="105">
        <f t="shared" si="8"/>
        <v>0</v>
      </c>
      <c r="W20" s="688">
        <f>+L21</f>
        <v>0</v>
      </c>
      <c r="X20" s="199">
        <f>+L20</f>
        <v>0</v>
      </c>
      <c r="Y20" s="199">
        <f t="shared" si="1"/>
        <v>0</v>
      </c>
      <c r="Z20" s="232">
        <f t="shared" si="9"/>
        <v>0</v>
      </c>
      <c r="AA20" s="198">
        <f>+O18</f>
        <v>0</v>
      </c>
      <c r="AB20" s="199">
        <f>+O19</f>
        <v>0</v>
      </c>
      <c r="AC20" s="199">
        <f t="shared" si="2"/>
        <v>0</v>
      </c>
      <c r="AD20" s="232">
        <f t="shared" si="10"/>
        <v>0</v>
      </c>
      <c r="AE20" s="228">
        <f t="shared" si="11"/>
        <v>0</v>
      </c>
      <c r="AF20" s="647">
        <f t="shared" si="12"/>
        <v>0</v>
      </c>
      <c r="AG20" s="670">
        <f t="shared" si="13"/>
        <v>0</v>
      </c>
      <c r="AH20" s="679">
        <f t="shared" si="14"/>
        <v>0</v>
      </c>
      <c r="AI20" s="700">
        <f t="shared" si="15"/>
        <v>0</v>
      </c>
      <c r="AJ20" s="700">
        <f t="shared" si="16"/>
        <v>0</v>
      </c>
      <c r="AK20" s="701" t="str">
        <f t="shared" si="17"/>
        <v/>
      </c>
      <c r="AL20" s="647" t="str">
        <f>IF(R20="","",SMALL(AK$6:AK$31,ROWS(AN$6:AN20)))</f>
        <v/>
      </c>
      <c r="AM20" s="762"/>
      <c r="AN20" s="779" t="str">
        <f t="shared" si="3"/>
        <v/>
      </c>
      <c r="AO20" s="357" t="str">
        <f t="shared" si="4"/>
        <v/>
      </c>
      <c r="AP20" s="709" t="str">
        <f t="shared" si="18"/>
        <v/>
      </c>
      <c r="AQ20" s="706" t="str">
        <f>IF(AL20="","",IF(AND(AN19=AN20,AO19=AO20,AP19=AP20),AQ19,$AQ$6+14))</f>
        <v/>
      </c>
      <c r="AR20" s="674" t="str">
        <f t="shared" si="5"/>
        <v/>
      </c>
      <c r="AU20" s="476"/>
      <c r="AV20" s="5"/>
      <c r="AY20" s="126"/>
    </row>
    <row r="21" spans="1:51" ht="21" thickBot="1">
      <c r="A21" s="177">
        <v>16</v>
      </c>
      <c r="B21" s="812"/>
      <c r="C21" s="207"/>
      <c r="D21" s="189"/>
      <c r="E21" s="476"/>
      <c r="F21" s="802">
        <v>16</v>
      </c>
      <c r="G21" s="829"/>
      <c r="H21" s="183" t="str">
        <f t="shared" si="0"/>
        <v/>
      </c>
      <c r="I21" s="216"/>
      <c r="J21" s="829"/>
      <c r="K21" s="184" t="str">
        <f>+H20</f>
        <v/>
      </c>
      <c r="L21" s="216"/>
      <c r="M21" s="829"/>
      <c r="N21" s="102" t="str">
        <f>+H21</f>
        <v/>
      </c>
      <c r="O21" s="217"/>
      <c r="P21" s="214"/>
      <c r="Q21" s="218">
        <v>16</v>
      </c>
      <c r="R21" s="684" t="str">
        <f t="shared" si="19"/>
        <v/>
      </c>
      <c r="S21" s="228">
        <f t="shared" si="19"/>
        <v>0</v>
      </c>
      <c r="T21" s="227">
        <f t="shared" ref="T21" si="31">+I20</f>
        <v>0</v>
      </c>
      <c r="U21" s="227">
        <f t="shared" si="7"/>
        <v>0</v>
      </c>
      <c r="V21" s="105">
        <f t="shared" si="8"/>
        <v>0</v>
      </c>
      <c r="W21" s="688">
        <f>+L23</f>
        <v>0</v>
      </c>
      <c r="X21" s="199">
        <f>+L22</f>
        <v>0</v>
      </c>
      <c r="Y21" s="199">
        <f t="shared" si="1"/>
        <v>0</v>
      </c>
      <c r="Z21" s="232">
        <f t="shared" si="9"/>
        <v>0</v>
      </c>
      <c r="AA21" s="198">
        <f>+O21</f>
        <v>0</v>
      </c>
      <c r="AB21" s="199">
        <f>+O20</f>
        <v>0</v>
      </c>
      <c r="AC21" s="199">
        <f t="shared" si="2"/>
        <v>0</v>
      </c>
      <c r="AD21" s="232">
        <f t="shared" si="10"/>
        <v>0</v>
      </c>
      <c r="AE21" s="228">
        <f t="shared" si="11"/>
        <v>0</v>
      </c>
      <c r="AF21" s="647">
        <f t="shared" si="12"/>
        <v>0</v>
      </c>
      <c r="AG21" s="670">
        <f t="shared" si="13"/>
        <v>0</v>
      </c>
      <c r="AH21" s="679">
        <f t="shared" si="14"/>
        <v>0</v>
      </c>
      <c r="AI21" s="700">
        <f t="shared" si="15"/>
        <v>0</v>
      </c>
      <c r="AJ21" s="700">
        <f t="shared" si="16"/>
        <v>0</v>
      </c>
      <c r="AK21" s="701" t="str">
        <f t="shared" si="17"/>
        <v/>
      </c>
      <c r="AL21" s="647" t="str">
        <f>IF(R21="","",SMALL(AK$6:AK$31,ROWS(AN$6:AN21)))</f>
        <v/>
      </c>
      <c r="AM21" s="762"/>
      <c r="AN21" s="779" t="str">
        <f t="shared" si="3"/>
        <v/>
      </c>
      <c r="AO21" s="357" t="str">
        <f t="shared" si="4"/>
        <v/>
      </c>
      <c r="AP21" s="709" t="str">
        <f t="shared" si="18"/>
        <v/>
      </c>
      <c r="AQ21" s="706" t="str">
        <f>IF(AL21="","",IF(AND(AN20=AN21,AO20=AO21,AP20=AP21),AQ20,$AQ$6+15))</f>
        <v/>
      </c>
      <c r="AR21" s="674" t="str">
        <f t="shared" si="5"/>
        <v/>
      </c>
      <c r="AU21" s="476"/>
      <c r="AV21" s="5"/>
      <c r="AY21" s="126"/>
    </row>
    <row r="22" spans="1:51" ht="20.25">
      <c r="A22" s="177">
        <v>17</v>
      </c>
      <c r="B22" s="641"/>
      <c r="C22" s="208"/>
      <c r="D22" s="189"/>
      <c r="E22" s="476"/>
      <c r="F22" s="804">
        <v>17</v>
      </c>
      <c r="G22" s="828">
        <v>9</v>
      </c>
      <c r="H22" s="182" t="str">
        <f t="shared" si="0"/>
        <v/>
      </c>
      <c r="I22" s="212"/>
      <c r="J22" s="830">
        <v>7</v>
      </c>
      <c r="K22" s="185" t="str">
        <f>+H23</f>
        <v/>
      </c>
      <c r="L22" s="212"/>
      <c r="M22" s="830">
        <v>12</v>
      </c>
      <c r="N22" s="96" t="str">
        <f>+H25</f>
        <v/>
      </c>
      <c r="O22" s="213"/>
      <c r="P22" s="214"/>
      <c r="Q22" s="218">
        <v>17</v>
      </c>
      <c r="R22" s="684" t="str">
        <f t="shared" si="19"/>
        <v/>
      </c>
      <c r="S22" s="228">
        <f t="shared" si="19"/>
        <v>0</v>
      </c>
      <c r="T22" s="227">
        <f t="shared" ref="T22" si="32">+I23</f>
        <v>0</v>
      </c>
      <c r="U22" s="227">
        <f t="shared" si="7"/>
        <v>0</v>
      </c>
      <c r="V22" s="105">
        <f t="shared" si="8"/>
        <v>0</v>
      </c>
      <c r="W22" s="688">
        <f>+L20</f>
        <v>0</v>
      </c>
      <c r="X22" s="199">
        <f>+L21</f>
        <v>0</v>
      </c>
      <c r="Y22" s="199">
        <f t="shared" si="1"/>
        <v>0</v>
      </c>
      <c r="Z22" s="232">
        <f t="shared" si="9"/>
        <v>0</v>
      </c>
      <c r="AA22" s="198">
        <f>+O23</f>
        <v>0</v>
      </c>
      <c r="AB22" s="199">
        <f>+O22</f>
        <v>0</v>
      </c>
      <c r="AC22" s="199">
        <f t="shared" si="2"/>
        <v>0</v>
      </c>
      <c r="AD22" s="232">
        <f t="shared" si="10"/>
        <v>0</v>
      </c>
      <c r="AE22" s="228">
        <f t="shared" si="11"/>
        <v>0</v>
      </c>
      <c r="AF22" s="647">
        <f t="shared" si="12"/>
        <v>0</v>
      </c>
      <c r="AG22" s="670">
        <f t="shared" si="13"/>
        <v>0</v>
      </c>
      <c r="AH22" s="679">
        <f t="shared" si="14"/>
        <v>0</v>
      </c>
      <c r="AI22" s="700">
        <f t="shared" si="15"/>
        <v>0</v>
      </c>
      <c r="AJ22" s="700">
        <f t="shared" si="16"/>
        <v>0</v>
      </c>
      <c r="AK22" s="701" t="str">
        <f t="shared" si="17"/>
        <v/>
      </c>
      <c r="AL22" s="647" t="str">
        <f>IF(R22="","",SMALL(AK$6:AK$31,ROWS(AN$6:AN22)))</f>
        <v/>
      </c>
      <c r="AM22" s="762"/>
      <c r="AN22" s="779" t="str">
        <f t="shared" si="3"/>
        <v/>
      </c>
      <c r="AO22" s="357" t="str">
        <f t="shared" si="4"/>
        <v/>
      </c>
      <c r="AP22" s="709" t="str">
        <f t="shared" si="18"/>
        <v/>
      </c>
      <c r="AQ22" s="706" t="str">
        <f>IF(AL22="","",IF(AND(AN21=AN22,AO21=AO22,AP21=AP22),AQ21,$AQ$6+16))</f>
        <v/>
      </c>
      <c r="AR22" s="674" t="str">
        <f t="shared" si="5"/>
        <v/>
      </c>
      <c r="AU22" s="476"/>
      <c r="AV22" s="5"/>
      <c r="AY22" s="126"/>
    </row>
    <row r="23" spans="1:51" ht="21" thickBot="1">
      <c r="A23" s="177">
        <v>18</v>
      </c>
      <c r="B23" s="812"/>
      <c r="C23" s="207"/>
      <c r="D23" s="189"/>
      <c r="F23" s="802">
        <v>18</v>
      </c>
      <c r="G23" s="829"/>
      <c r="H23" s="183" t="str">
        <f t="shared" si="0"/>
        <v/>
      </c>
      <c r="I23" s="216"/>
      <c r="J23" s="829"/>
      <c r="K23" s="186" t="str">
        <f>+H21</f>
        <v/>
      </c>
      <c r="L23" s="216"/>
      <c r="M23" s="829"/>
      <c r="N23" s="102" t="str">
        <f>+H22</f>
        <v/>
      </c>
      <c r="O23" s="217"/>
      <c r="P23" s="214"/>
      <c r="Q23" s="218">
        <v>18</v>
      </c>
      <c r="R23" s="684" t="str">
        <f t="shared" si="19"/>
        <v/>
      </c>
      <c r="S23" s="228">
        <f t="shared" si="19"/>
        <v>0</v>
      </c>
      <c r="T23" s="227">
        <f t="shared" ref="T23" si="33">+I22</f>
        <v>0</v>
      </c>
      <c r="U23" s="227">
        <f t="shared" ref="U23:U31" si="34">SUM(S23-T23)</f>
        <v>0</v>
      </c>
      <c r="V23" s="105">
        <f t="shared" si="8"/>
        <v>0</v>
      </c>
      <c r="W23" s="688">
        <f>+L22</f>
        <v>0</v>
      </c>
      <c r="X23" s="199">
        <f>+L23</f>
        <v>0</v>
      </c>
      <c r="Y23" s="199">
        <f t="shared" si="1"/>
        <v>0</v>
      </c>
      <c r="Z23" s="232">
        <f t="shared" si="9"/>
        <v>0</v>
      </c>
      <c r="AA23" s="198">
        <f>+O25</f>
        <v>0</v>
      </c>
      <c r="AB23" s="199">
        <f>+O24</f>
        <v>0</v>
      </c>
      <c r="AC23" s="199">
        <f t="shared" si="2"/>
        <v>0</v>
      </c>
      <c r="AD23" s="232">
        <f t="shared" si="10"/>
        <v>0</v>
      </c>
      <c r="AE23" s="228">
        <f t="shared" si="11"/>
        <v>0</v>
      </c>
      <c r="AF23" s="647">
        <f t="shared" si="12"/>
        <v>0</v>
      </c>
      <c r="AG23" s="670">
        <f t="shared" si="13"/>
        <v>0</v>
      </c>
      <c r="AH23" s="679">
        <f t="shared" si="14"/>
        <v>0</v>
      </c>
      <c r="AI23" s="700">
        <f t="shared" si="15"/>
        <v>0</v>
      </c>
      <c r="AJ23" s="700">
        <f t="shared" si="16"/>
        <v>0</v>
      </c>
      <c r="AK23" s="701" t="str">
        <f t="shared" si="17"/>
        <v/>
      </c>
      <c r="AL23" s="647" t="str">
        <f>IF(R23="","",SMALL(AK$6:AK$31,ROWS(AN$6:AN23)))</f>
        <v/>
      </c>
      <c r="AM23" s="762"/>
      <c r="AN23" s="779" t="str">
        <f t="shared" si="3"/>
        <v/>
      </c>
      <c r="AO23" s="357" t="str">
        <f t="shared" si="4"/>
        <v/>
      </c>
      <c r="AP23" s="709" t="str">
        <f t="shared" si="18"/>
        <v/>
      </c>
      <c r="AQ23" s="706" t="str">
        <f>IF(AL23="","",IF(AND(AN22=AN23,AO22=AO23,AP22=AP23),AQ22,$AQ$6+17))</f>
        <v/>
      </c>
      <c r="AR23" s="674" t="str">
        <f t="shared" si="5"/>
        <v/>
      </c>
      <c r="AU23" s="476"/>
      <c r="AV23" s="5"/>
      <c r="AY23" s="126"/>
    </row>
    <row r="24" spans="1:51" ht="20.25">
      <c r="A24" s="177">
        <v>19</v>
      </c>
      <c r="B24" s="641"/>
      <c r="C24" s="207"/>
      <c r="D24" s="189"/>
      <c r="F24" s="803">
        <v>19</v>
      </c>
      <c r="G24" s="828">
        <v>10</v>
      </c>
      <c r="H24" s="182" t="str">
        <f t="shared" si="0"/>
        <v/>
      </c>
      <c r="I24" s="212"/>
      <c r="J24" s="830">
        <v>4</v>
      </c>
      <c r="K24" s="185" t="str">
        <f>+H26</f>
        <v/>
      </c>
      <c r="L24" s="212"/>
      <c r="M24" s="830">
        <v>13</v>
      </c>
      <c r="N24" s="353" t="str">
        <f>+H24</f>
        <v/>
      </c>
      <c r="O24" s="213"/>
      <c r="P24" s="214"/>
      <c r="Q24" s="218">
        <v>19</v>
      </c>
      <c r="R24" s="684" t="str">
        <f t="shared" ref="R24:R31" si="35">+H24</f>
        <v/>
      </c>
      <c r="S24" s="256">
        <f>+I24</f>
        <v>0</v>
      </c>
      <c r="T24" s="257">
        <f>+I25</f>
        <v>0</v>
      </c>
      <c r="U24" s="227">
        <f t="shared" ref="U24:U29" si="36">SUM(S24-T24)</f>
        <v>0</v>
      </c>
      <c r="V24" s="105">
        <f t="shared" si="8"/>
        <v>0</v>
      </c>
      <c r="W24" s="695">
        <f>+L25</f>
        <v>0</v>
      </c>
      <c r="X24" s="104">
        <f>+L24</f>
        <v>0</v>
      </c>
      <c r="Y24" s="199">
        <f t="shared" si="1"/>
        <v>0</v>
      </c>
      <c r="Z24" s="232">
        <f t="shared" si="9"/>
        <v>0</v>
      </c>
      <c r="AA24" s="103">
        <f>+O24</f>
        <v>0</v>
      </c>
      <c r="AB24" s="104">
        <f>+O25</f>
        <v>0</v>
      </c>
      <c r="AC24" s="199">
        <f t="shared" si="2"/>
        <v>0</v>
      </c>
      <c r="AD24" s="232">
        <f t="shared" si="10"/>
        <v>0</v>
      </c>
      <c r="AE24" s="228">
        <f t="shared" si="11"/>
        <v>0</v>
      </c>
      <c r="AF24" s="647">
        <f t="shared" si="12"/>
        <v>0</v>
      </c>
      <c r="AG24" s="670">
        <f t="shared" si="13"/>
        <v>0</v>
      </c>
      <c r="AH24" s="679">
        <f t="shared" si="14"/>
        <v>0</v>
      </c>
      <c r="AI24" s="700">
        <f t="shared" si="15"/>
        <v>0</v>
      </c>
      <c r="AJ24" s="700">
        <f t="shared" si="16"/>
        <v>0</v>
      </c>
      <c r="AK24" s="701" t="str">
        <f t="shared" si="17"/>
        <v/>
      </c>
      <c r="AL24" s="647" t="str">
        <f>IF(R24="","",SMALL(AK$6:AK$31,ROWS(AN$6:AN24)))</f>
        <v/>
      </c>
      <c r="AM24" s="762"/>
      <c r="AN24" s="779" t="str">
        <f t="shared" si="3"/>
        <v/>
      </c>
      <c r="AO24" s="357" t="str">
        <f t="shared" si="4"/>
        <v/>
      </c>
      <c r="AP24" s="709" t="str">
        <f t="shared" si="18"/>
        <v/>
      </c>
      <c r="AQ24" s="706" t="str">
        <f>IF(AL24="","",IF(AND(AN23=AN24,AO23=AO24,AP23=AP24),AQ23,$AQ$6+18))</f>
        <v/>
      </c>
      <c r="AR24" s="674" t="str">
        <f t="shared" si="5"/>
        <v/>
      </c>
      <c r="AU24" s="476"/>
      <c r="AV24" s="5"/>
      <c r="AY24" s="126"/>
    </row>
    <row r="25" spans="1:51" ht="21" thickBot="1">
      <c r="A25" s="177">
        <v>20</v>
      </c>
      <c r="B25" s="641"/>
      <c r="C25" s="207"/>
      <c r="D25" s="189"/>
      <c r="F25" s="802">
        <v>20</v>
      </c>
      <c r="G25" s="829"/>
      <c r="H25" s="183" t="str">
        <f t="shared" si="0"/>
        <v/>
      </c>
      <c r="I25" s="216"/>
      <c r="J25" s="829"/>
      <c r="K25" s="341" t="str">
        <f>+H24</f>
        <v/>
      </c>
      <c r="L25" s="216"/>
      <c r="M25" s="829"/>
      <c r="N25" s="343" t="str">
        <f>+H23</f>
        <v/>
      </c>
      <c r="O25" s="344"/>
      <c r="P25" s="214"/>
      <c r="Q25" s="218">
        <v>20</v>
      </c>
      <c r="R25" s="684" t="str">
        <f t="shared" si="35"/>
        <v/>
      </c>
      <c r="S25" s="256">
        <f>+I25</f>
        <v>0</v>
      </c>
      <c r="T25" s="257">
        <f>+I24</f>
        <v>0</v>
      </c>
      <c r="U25" s="227">
        <f t="shared" si="36"/>
        <v>0</v>
      </c>
      <c r="V25" s="105">
        <f t="shared" si="8"/>
        <v>0</v>
      </c>
      <c r="W25" s="695">
        <f>+L27</f>
        <v>0</v>
      </c>
      <c r="X25" s="104">
        <f>+L26</f>
        <v>0</v>
      </c>
      <c r="Y25" s="199">
        <f t="shared" si="1"/>
        <v>0</v>
      </c>
      <c r="Z25" s="232">
        <f t="shared" si="9"/>
        <v>0</v>
      </c>
      <c r="AA25" s="103">
        <f>+O22</f>
        <v>0</v>
      </c>
      <c r="AB25" s="104">
        <f>+O23</f>
        <v>0</v>
      </c>
      <c r="AC25" s="199">
        <f t="shared" si="2"/>
        <v>0</v>
      </c>
      <c r="AD25" s="232">
        <f t="shared" si="10"/>
        <v>0</v>
      </c>
      <c r="AE25" s="228">
        <f t="shared" si="11"/>
        <v>0</v>
      </c>
      <c r="AF25" s="647">
        <f t="shared" si="12"/>
        <v>0</v>
      </c>
      <c r="AG25" s="670">
        <f t="shared" si="13"/>
        <v>0</v>
      </c>
      <c r="AH25" s="679">
        <f t="shared" si="14"/>
        <v>0</v>
      </c>
      <c r="AI25" s="700">
        <f t="shared" si="15"/>
        <v>0</v>
      </c>
      <c r="AJ25" s="700">
        <f t="shared" si="16"/>
        <v>0</v>
      </c>
      <c r="AK25" s="701" t="str">
        <f t="shared" si="17"/>
        <v/>
      </c>
      <c r="AL25" s="647" t="str">
        <f>IF(R25="","",SMALL(AK$6:AK$31,ROWS(AN$6:AN25)))</f>
        <v/>
      </c>
      <c r="AM25" s="762"/>
      <c r="AN25" s="779" t="str">
        <f t="shared" si="3"/>
        <v/>
      </c>
      <c r="AO25" s="357" t="str">
        <f t="shared" si="4"/>
        <v/>
      </c>
      <c r="AP25" s="709" t="str">
        <f t="shared" si="18"/>
        <v/>
      </c>
      <c r="AQ25" s="706" t="str">
        <f>IF(AL25="","",IF(AND(AN24=AN25,AO24=AO25,AP24=AP25),AQ24,$AQ$6+19))</f>
        <v/>
      </c>
      <c r="AR25" s="674" t="str">
        <f t="shared" si="5"/>
        <v/>
      </c>
      <c r="AU25" s="476"/>
      <c r="AV25" s="5"/>
      <c r="AY25" s="126"/>
    </row>
    <row r="26" spans="1:51" ht="20.25">
      <c r="A26" s="177">
        <v>21</v>
      </c>
      <c r="B26" s="641"/>
      <c r="C26" s="208"/>
      <c r="D26" s="189"/>
      <c r="F26" s="804">
        <v>21</v>
      </c>
      <c r="G26" s="828">
        <v>11</v>
      </c>
      <c r="H26" s="182" t="str">
        <f t="shared" si="0"/>
        <v/>
      </c>
      <c r="I26" s="212"/>
      <c r="J26" s="830">
        <v>3</v>
      </c>
      <c r="K26" s="185" t="str">
        <f>+H28</f>
        <v/>
      </c>
      <c r="L26" s="212"/>
      <c r="M26" s="830">
        <v>5</v>
      </c>
      <c r="N26" s="353" t="str">
        <f>+H29</f>
        <v/>
      </c>
      <c r="O26" s="213"/>
      <c r="P26" s="214"/>
      <c r="Q26" s="218">
        <v>21</v>
      </c>
      <c r="R26" s="684" t="str">
        <f t="shared" si="35"/>
        <v/>
      </c>
      <c r="S26" s="256">
        <f t="shared" ref="S26:S27" si="37">+I26</f>
        <v>0</v>
      </c>
      <c r="T26" s="257">
        <f>+I27</f>
        <v>0</v>
      </c>
      <c r="U26" s="227">
        <f t="shared" ref="U26:U27" si="38">SUM(S26-T26)</f>
        <v>0</v>
      </c>
      <c r="V26" s="105">
        <f t="shared" ref="V26:V27" si="39">IF(S26+T26=0,0,IF(S26=T26,2,IF(S26&lt;T26,1,3)))</f>
        <v>0</v>
      </c>
      <c r="W26" s="695">
        <f>+L24</f>
        <v>0</v>
      </c>
      <c r="X26" s="104">
        <f>+L25</f>
        <v>0</v>
      </c>
      <c r="Y26" s="199">
        <f t="shared" ref="Y26:Y27" si="40">SUM(W26-X26)</f>
        <v>0</v>
      </c>
      <c r="Z26" s="232">
        <f t="shared" ref="Z26:Z27" si="41">IF(W26+X26=0,0,IF(W26=X26,2,IF(W26&lt;X26,1,3)))</f>
        <v>0</v>
      </c>
      <c r="AA26" s="103">
        <f>+O28</f>
        <v>0</v>
      </c>
      <c r="AB26" s="104">
        <f>+O29</f>
        <v>0</v>
      </c>
      <c r="AC26" s="199">
        <f t="shared" ref="AC26:AC27" si="42">SUM(AA26-AB26)</f>
        <v>0</v>
      </c>
      <c r="AD26" s="232">
        <f t="shared" ref="AD26:AD27" si="43">IF(AA26+AB26=0,0,IF(AA26=AB26,2,IF(AA26&lt;AB26,1,3)))</f>
        <v>0</v>
      </c>
      <c r="AE26" s="228">
        <f t="shared" ref="AE26:AE27" si="44">SUM(S26+W26+AA26)</f>
        <v>0</v>
      </c>
      <c r="AF26" s="647">
        <f t="shared" ref="AF26:AF27" si="45">SUM(T26+X26+AB26)</f>
        <v>0</v>
      </c>
      <c r="AG26" s="670">
        <f t="shared" ref="AG26:AG27" si="46">SUM(AE26-AF26)</f>
        <v>0</v>
      </c>
      <c r="AH26" s="679">
        <f t="shared" ref="AH26:AH27" si="47">SUM(V26+Z26+AD26)</f>
        <v>0</v>
      </c>
      <c r="AI26" s="700">
        <f t="shared" ref="AI26:AI31" si="48">IF(AG26="","",IF(AG26&gt;0,AG26,0))</f>
        <v>0</v>
      </c>
      <c r="AJ26" s="700">
        <f t="shared" ref="AJ26:AJ31" si="49">IF(AG26="","",IF(AG26&lt;0,AG26,0))</f>
        <v>0</v>
      </c>
      <c r="AK26" s="701" t="str">
        <f t="shared" si="17"/>
        <v/>
      </c>
      <c r="AL26" s="647" t="str">
        <f>IF(R26="","",SMALL(AK$6:AK$31,ROWS(AN$6:AN26)))</f>
        <v/>
      </c>
      <c r="AM26" s="762"/>
      <c r="AN26" s="779" t="str">
        <f t="shared" si="3"/>
        <v/>
      </c>
      <c r="AO26" s="357" t="str">
        <f t="shared" si="4"/>
        <v/>
      </c>
      <c r="AP26" s="709" t="str">
        <f t="shared" si="18"/>
        <v/>
      </c>
      <c r="AQ26" s="706" t="str">
        <f>IF(AL26="","",IF(AND(AN25=AN26,AO25=AO26,AP25=AP26),AQ25,$AQ$6+20))</f>
        <v/>
      </c>
      <c r="AR26" s="674" t="str">
        <f t="shared" si="5"/>
        <v/>
      </c>
      <c r="AU26" s="476"/>
      <c r="AV26" s="5"/>
      <c r="AY26" s="126"/>
    </row>
    <row r="27" spans="1:51" ht="21" thickBot="1">
      <c r="A27" s="177">
        <v>22</v>
      </c>
      <c r="B27" s="641"/>
      <c r="C27" s="208"/>
      <c r="D27" s="189"/>
      <c r="F27" s="802">
        <v>22</v>
      </c>
      <c r="G27" s="829"/>
      <c r="H27" s="183" t="str">
        <f t="shared" si="0"/>
        <v/>
      </c>
      <c r="I27" s="216"/>
      <c r="J27" s="829"/>
      <c r="K27" s="341" t="str">
        <f>+H25</f>
        <v/>
      </c>
      <c r="L27" s="216"/>
      <c r="M27" s="829"/>
      <c r="N27" s="343" t="str">
        <f>+H27</f>
        <v/>
      </c>
      <c r="O27" s="344"/>
      <c r="P27" s="214"/>
      <c r="Q27" s="218">
        <v>22</v>
      </c>
      <c r="R27" s="684" t="str">
        <f t="shared" si="35"/>
        <v/>
      </c>
      <c r="S27" s="256">
        <f t="shared" si="37"/>
        <v>0</v>
      </c>
      <c r="T27" s="257">
        <f t="shared" ref="T27" si="50">+I26</f>
        <v>0</v>
      </c>
      <c r="U27" s="227">
        <f t="shared" si="38"/>
        <v>0</v>
      </c>
      <c r="V27" s="105">
        <f t="shared" si="39"/>
        <v>0</v>
      </c>
      <c r="W27" s="695">
        <f>+L28</f>
        <v>0</v>
      </c>
      <c r="X27" s="104">
        <f>+L29</f>
        <v>0</v>
      </c>
      <c r="Y27" s="199">
        <f t="shared" si="40"/>
        <v>0</v>
      </c>
      <c r="Z27" s="232">
        <f t="shared" si="41"/>
        <v>0</v>
      </c>
      <c r="AA27" s="103">
        <f>+O27</f>
        <v>0</v>
      </c>
      <c r="AB27" s="104">
        <f>+O26</f>
        <v>0</v>
      </c>
      <c r="AC27" s="199">
        <f t="shared" si="42"/>
        <v>0</v>
      </c>
      <c r="AD27" s="232">
        <f t="shared" si="43"/>
        <v>0</v>
      </c>
      <c r="AE27" s="228">
        <f t="shared" si="44"/>
        <v>0</v>
      </c>
      <c r="AF27" s="647">
        <f t="shared" si="45"/>
        <v>0</v>
      </c>
      <c r="AG27" s="670">
        <f t="shared" si="46"/>
        <v>0</v>
      </c>
      <c r="AH27" s="679">
        <f t="shared" si="47"/>
        <v>0</v>
      </c>
      <c r="AI27" s="700">
        <f t="shared" si="48"/>
        <v>0</v>
      </c>
      <c r="AJ27" s="700">
        <f t="shared" si="49"/>
        <v>0</v>
      </c>
      <c r="AK27" s="701" t="str">
        <f t="shared" si="17"/>
        <v/>
      </c>
      <c r="AL27" s="647" t="str">
        <f>IF(R27="","",SMALL(AK$6:AK$31,ROWS(AN$6:AN27)))</f>
        <v/>
      </c>
      <c r="AM27" s="762"/>
      <c r="AN27" s="779" t="str">
        <f t="shared" si="3"/>
        <v/>
      </c>
      <c r="AO27" s="357" t="str">
        <f t="shared" si="4"/>
        <v/>
      </c>
      <c r="AP27" s="709" t="str">
        <f t="shared" si="18"/>
        <v/>
      </c>
      <c r="AQ27" s="706" t="str">
        <f>IF(AL27="","",IF(AND(AN26=AN27,AO26=AO27,AP26=AP27),AQ26,$AQ$6+21))</f>
        <v/>
      </c>
      <c r="AR27" s="674" t="str">
        <f t="shared" si="5"/>
        <v/>
      </c>
      <c r="AU27" s="476"/>
      <c r="AV27" s="5"/>
      <c r="AY27" s="126"/>
    </row>
    <row r="28" spans="1:51" ht="20.25">
      <c r="A28" s="177">
        <v>23</v>
      </c>
      <c r="B28" s="641"/>
      <c r="C28" s="208"/>
      <c r="D28" s="189"/>
      <c r="F28" s="803">
        <v>23</v>
      </c>
      <c r="G28" s="828">
        <v>12</v>
      </c>
      <c r="H28" s="182" t="str">
        <f t="shared" si="0"/>
        <v/>
      </c>
      <c r="I28" s="212"/>
      <c r="J28" s="830">
        <v>2</v>
      </c>
      <c r="K28" s="185" t="str">
        <f>+H27</f>
        <v/>
      </c>
      <c r="L28" s="212"/>
      <c r="M28" s="830">
        <v>6</v>
      </c>
      <c r="N28" s="353" t="str">
        <f>+H26</f>
        <v/>
      </c>
      <c r="O28" s="213"/>
      <c r="P28" s="214"/>
      <c r="Q28" s="218">
        <v>23</v>
      </c>
      <c r="R28" s="684" t="str">
        <f t="shared" si="35"/>
        <v/>
      </c>
      <c r="S28" s="256">
        <f t="shared" ref="S28:S31" si="51">+I28</f>
        <v>0</v>
      </c>
      <c r="T28" s="257">
        <f>+I29</f>
        <v>0</v>
      </c>
      <c r="U28" s="227">
        <f t="shared" si="36"/>
        <v>0</v>
      </c>
      <c r="V28" s="105">
        <f t="shared" si="8"/>
        <v>0</v>
      </c>
      <c r="W28" s="695">
        <f>+L26</f>
        <v>0</v>
      </c>
      <c r="X28" s="104">
        <f>+L27</f>
        <v>0</v>
      </c>
      <c r="Y28" s="199">
        <f t="shared" si="1"/>
        <v>0</v>
      </c>
      <c r="Z28" s="232">
        <f t="shared" si="9"/>
        <v>0</v>
      </c>
      <c r="AA28" s="103">
        <f>+O30</f>
        <v>0</v>
      </c>
      <c r="AB28" s="104">
        <f>+O31</f>
        <v>0</v>
      </c>
      <c r="AC28" s="199">
        <f t="shared" si="2"/>
        <v>0</v>
      </c>
      <c r="AD28" s="232">
        <f t="shared" si="10"/>
        <v>0</v>
      </c>
      <c r="AE28" s="228">
        <f t="shared" si="11"/>
        <v>0</v>
      </c>
      <c r="AF28" s="647">
        <f t="shared" si="12"/>
        <v>0</v>
      </c>
      <c r="AG28" s="670">
        <f t="shared" si="13"/>
        <v>0</v>
      </c>
      <c r="AH28" s="679">
        <f t="shared" si="14"/>
        <v>0</v>
      </c>
      <c r="AI28" s="700">
        <f t="shared" si="48"/>
        <v>0</v>
      </c>
      <c r="AJ28" s="700">
        <f t="shared" si="49"/>
        <v>0</v>
      </c>
      <c r="AK28" s="701" t="str">
        <f t="shared" si="17"/>
        <v/>
      </c>
      <c r="AL28" s="647" t="str">
        <f>IF(R28="","",SMALL(AK$6:AK$31,ROWS(AN$6:AN28)))</f>
        <v/>
      </c>
      <c r="AM28" s="762"/>
      <c r="AN28" s="779" t="str">
        <f t="shared" si="3"/>
        <v/>
      </c>
      <c r="AO28" s="357" t="str">
        <f t="shared" si="4"/>
        <v/>
      </c>
      <c r="AP28" s="709" t="str">
        <f t="shared" si="18"/>
        <v/>
      </c>
      <c r="AQ28" s="706" t="str">
        <f>IF(AL28="","",IF(AND(AN27=AN28,AO27=AO28,AP27=AP28),AQ27,$AQ$6+22))</f>
        <v/>
      </c>
      <c r="AR28" s="674" t="str">
        <f t="shared" si="5"/>
        <v/>
      </c>
      <c r="AU28" s="476"/>
      <c r="AV28" s="5"/>
      <c r="AY28" s="126"/>
    </row>
    <row r="29" spans="1:51" ht="21" thickBot="1">
      <c r="A29" s="177">
        <v>24</v>
      </c>
      <c r="B29" s="752"/>
      <c r="C29" s="208"/>
      <c r="D29" s="189"/>
      <c r="F29" s="802">
        <v>24</v>
      </c>
      <c r="G29" s="829"/>
      <c r="H29" s="183" t="str">
        <f t="shared" si="0"/>
        <v/>
      </c>
      <c r="I29" s="216"/>
      <c r="J29" s="829"/>
      <c r="K29" s="341" t="str">
        <f>+H30</f>
        <v/>
      </c>
      <c r="L29" s="216"/>
      <c r="M29" s="829"/>
      <c r="N29" s="343" t="str">
        <f>+H30</f>
        <v/>
      </c>
      <c r="O29" s="344"/>
      <c r="P29" s="214"/>
      <c r="Q29" s="218">
        <v>24</v>
      </c>
      <c r="R29" s="684" t="str">
        <f t="shared" si="35"/>
        <v/>
      </c>
      <c r="S29" s="256">
        <f t="shared" si="51"/>
        <v>0</v>
      </c>
      <c r="T29" s="257">
        <f t="shared" ref="T29" si="52">+I28</f>
        <v>0</v>
      </c>
      <c r="U29" s="227">
        <f t="shared" si="36"/>
        <v>0</v>
      </c>
      <c r="V29" s="105">
        <f t="shared" si="8"/>
        <v>0</v>
      </c>
      <c r="W29" s="695">
        <f>+L30</f>
        <v>0</v>
      </c>
      <c r="X29" s="104">
        <f>+L31</f>
        <v>0</v>
      </c>
      <c r="Y29" s="199">
        <f t="shared" si="1"/>
        <v>0</v>
      </c>
      <c r="Z29" s="232">
        <f t="shared" si="9"/>
        <v>0</v>
      </c>
      <c r="AA29" s="103">
        <f>+O26</f>
        <v>0</v>
      </c>
      <c r="AB29" s="104">
        <f>+O27</f>
        <v>0</v>
      </c>
      <c r="AC29" s="199">
        <f t="shared" si="2"/>
        <v>0</v>
      </c>
      <c r="AD29" s="232">
        <f t="shared" si="10"/>
        <v>0</v>
      </c>
      <c r="AE29" s="228">
        <f t="shared" si="11"/>
        <v>0</v>
      </c>
      <c r="AF29" s="647">
        <f t="shared" si="12"/>
        <v>0</v>
      </c>
      <c r="AG29" s="670">
        <f t="shared" si="13"/>
        <v>0</v>
      </c>
      <c r="AH29" s="679">
        <f t="shared" si="14"/>
        <v>0</v>
      </c>
      <c r="AI29" s="700">
        <f t="shared" si="48"/>
        <v>0</v>
      </c>
      <c r="AJ29" s="700">
        <f t="shared" si="49"/>
        <v>0</v>
      </c>
      <c r="AK29" s="701" t="str">
        <f t="shared" si="17"/>
        <v/>
      </c>
      <c r="AL29" s="647" t="str">
        <f>IF(R29="","",SMALL(AK$6:AK$31,ROWS(AN$6:AN29)))</f>
        <v/>
      </c>
      <c r="AM29" s="762"/>
      <c r="AN29" s="779" t="str">
        <f t="shared" si="3"/>
        <v/>
      </c>
      <c r="AO29" s="357" t="str">
        <f t="shared" si="4"/>
        <v/>
      </c>
      <c r="AP29" s="709" t="str">
        <f t="shared" si="18"/>
        <v/>
      </c>
      <c r="AQ29" s="706" t="str">
        <f>IF(AL29="","",IF(AND(AN28=AN29,AO28=AO29,AP28=AP29),AQ28,$AQ$6+23))</f>
        <v/>
      </c>
      <c r="AR29" s="674" t="str">
        <f t="shared" si="5"/>
        <v/>
      </c>
      <c r="AU29" s="476"/>
      <c r="AV29" s="5"/>
      <c r="AY29" s="126"/>
    </row>
    <row r="30" spans="1:51" ht="20.25">
      <c r="A30" s="177">
        <v>25</v>
      </c>
      <c r="B30" s="752"/>
      <c r="C30" s="208"/>
      <c r="D30" s="189"/>
      <c r="F30" s="804">
        <v>25</v>
      </c>
      <c r="G30" s="828">
        <v>13</v>
      </c>
      <c r="H30" s="182" t="str">
        <f t="shared" si="0"/>
        <v/>
      </c>
      <c r="I30" s="212"/>
      <c r="J30" s="830">
        <v>1</v>
      </c>
      <c r="K30" s="185" t="str">
        <f>+H29</f>
        <v/>
      </c>
      <c r="L30" s="212"/>
      <c r="M30" s="830">
        <v>10</v>
      </c>
      <c r="N30" s="96" t="str">
        <f>+H28</f>
        <v/>
      </c>
      <c r="O30" s="213"/>
      <c r="P30" s="166"/>
      <c r="Q30" s="218">
        <v>25</v>
      </c>
      <c r="R30" s="684" t="str">
        <f t="shared" si="35"/>
        <v/>
      </c>
      <c r="S30" s="256">
        <f t="shared" si="51"/>
        <v>0</v>
      </c>
      <c r="T30" s="257">
        <f t="shared" ref="T30" si="53">+I31</f>
        <v>0</v>
      </c>
      <c r="U30" s="257">
        <f t="shared" si="34"/>
        <v>0</v>
      </c>
      <c r="V30" s="110">
        <f t="shared" si="8"/>
        <v>0</v>
      </c>
      <c r="W30" s="695">
        <f>+L29</f>
        <v>0</v>
      </c>
      <c r="X30" s="104">
        <f>+L28</f>
        <v>0</v>
      </c>
      <c r="Y30" s="104">
        <f t="shared" si="1"/>
        <v>0</v>
      </c>
      <c r="Z30" s="258">
        <f t="shared" si="9"/>
        <v>0</v>
      </c>
      <c r="AA30" s="103">
        <f>+O29</f>
        <v>0</v>
      </c>
      <c r="AB30" s="104">
        <f>+O28</f>
        <v>0</v>
      </c>
      <c r="AC30" s="104">
        <f t="shared" si="2"/>
        <v>0</v>
      </c>
      <c r="AD30" s="258">
        <f t="shared" si="10"/>
        <v>0</v>
      </c>
      <c r="AE30" s="256">
        <f t="shared" si="11"/>
        <v>0</v>
      </c>
      <c r="AF30" s="660">
        <f t="shared" si="12"/>
        <v>0</v>
      </c>
      <c r="AG30" s="680">
        <f t="shared" si="13"/>
        <v>0</v>
      </c>
      <c r="AH30" s="681">
        <f t="shared" si="14"/>
        <v>0</v>
      </c>
      <c r="AI30" s="700">
        <f t="shared" si="48"/>
        <v>0</v>
      </c>
      <c r="AJ30" s="700">
        <f t="shared" si="49"/>
        <v>0</v>
      </c>
      <c r="AK30" s="701" t="str">
        <f t="shared" si="17"/>
        <v/>
      </c>
      <c r="AL30" s="647" t="str">
        <f>IF(R30="","",SMALL(AK$6:AK$31,ROWS(AN$6:AN30)))</f>
        <v/>
      </c>
      <c r="AM30" s="762"/>
      <c r="AN30" s="779" t="str">
        <f t="shared" si="3"/>
        <v/>
      </c>
      <c r="AO30" s="357" t="str">
        <f t="shared" si="4"/>
        <v/>
      </c>
      <c r="AP30" s="709" t="str">
        <f t="shared" si="18"/>
        <v/>
      </c>
      <c r="AQ30" s="706" t="str">
        <f>IF(AL30="","",IF(AND(AN29=AN30,AO29=AO30,AP29=AP30),AQ29,$AQ$6+24))</f>
        <v/>
      </c>
      <c r="AR30" s="674" t="str">
        <f t="shared" si="5"/>
        <v/>
      </c>
      <c r="AU30" s="476"/>
      <c r="AV30" s="5"/>
      <c r="AY30" s="126"/>
    </row>
    <row r="31" spans="1:51" ht="21" thickBot="1">
      <c r="A31" s="179">
        <v>26</v>
      </c>
      <c r="B31" s="809"/>
      <c r="C31" s="798"/>
      <c r="D31" s="190"/>
      <c r="F31" s="802">
        <v>26</v>
      </c>
      <c r="G31" s="829"/>
      <c r="H31" s="183" t="str">
        <f t="shared" si="0"/>
        <v/>
      </c>
      <c r="I31" s="216"/>
      <c r="J31" s="829"/>
      <c r="K31" s="186" t="str">
        <f>+H31</f>
        <v/>
      </c>
      <c r="L31" s="216"/>
      <c r="M31" s="829"/>
      <c r="N31" s="102" t="str">
        <f>+H31</f>
        <v/>
      </c>
      <c r="O31" s="217"/>
      <c r="P31" s="166"/>
      <c r="Q31" s="28">
        <v>26</v>
      </c>
      <c r="R31" s="482" t="str">
        <f t="shared" si="35"/>
        <v/>
      </c>
      <c r="S31" s="229">
        <f t="shared" si="51"/>
        <v>0</v>
      </c>
      <c r="T31" s="230">
        <f t="shared" ref="T31" si="54">+I30</f>
        <v>0</v>
      </c>
      <c r="U31" s="230">
        <f t="shared" si="34"/>
        <v>0</v>
      </c>
      <c r="V31" s="195">
        <f t="shared" si="8"/>
        <v>0</v>
      </c>
      <c r="W31" s="696">
        <f>+L31</f>
        <v>0</v>
      </c>
      <c r="X31" s="116">
        <f>+L30</f>
        <v>0</v>
      </c>
      <c r="Y31" s="116">
        <f t="shared" si="1"/>
        <v>0</v>
      </c>
      <c r="Z31" s="233">
        <f t="shared" si="9"/>
        <v>0</v>
      </c>
      <c r="AA31" s="115">
        <f>+O31</f>
        <v>0</v>
      </c>
      <c r="AB31" s="116">
        <f>+O30</f>
        <v>0</v>
      </c>
      <c r="AC31" s="116">
        <f t="shared" si="2"/>
        <v>0</v>
      </c>
      <c r="AD31" s="233">
        <f t="shared" si="10"/>
        <v>0</v>
      </c>
      <c r="AE31" s="229">
        <f t="shared" si="11"/>
        <v>0</v>
      </c>
      <c r="AF31" s="677">
        <f t="shared" si="12"/>
        <v>0</v>
      </c>
      <c r="AG31" s="671">
        <f t="shared" si="13"/>
        <v>0</v>
      </c>
      <c r="AH31" s="682">
        <f t="shared" si="14"/>
        <v>0</v>
      </c>
      <c r="AI31" s="700">
        <f t="shared" si="48"/>
        <v>0</v>
      </c>
      <c r="AJ31" s="700">
        <f t="shared" si="49"/>
        <v>0</v>
      </c>
      <c r="AK31" s="701" t="str">
        <f t="shared" si="17"/>
        <v/>
      </c>
      <c r="AL31" s="647" t="str">
        <f>IF(R31="","",SMALL(AK$6:AK$31,ROWS(AN$6:AN31)))</f>
        <v/>
      </c>
      <c r="AM31" s="764"/>
      <c r="AN31" s="780" t="str">
        <f t="shared" si="3"/>
        <v/>
      </c>
      <c r="AO31" s="707" t="str">
        <f t="shared" si="4"/>
        <v/>
      </c>
      <c r="AP31" s="710" t="str">
        <f t="shared" si="18"/>
        <v/>
      </c>
      <c r="AQ31" s="711" t="str">
        <f>IF(AL31="","",IF(AND(AN30=AN31,AO30=AO31,AP30=AP31),AQ30,$AQ$6+25))</f>
        <v/>
      </c>
      <c r="AR31" s="712" t="str">
        <f t="shared" si="5"/>
        <v/>
      </c>
      <c r="AU31" s="476"/>
      <c r="AV31" s="5"/>
      <c r="AY31" s="126"/>
    </row>
    <row r="32" spans="1:51" ht="16.5" thickBot="1">
      <c r="A32" s="476"/>
      <c r="B32" s="125"/>
      <c r="C32" s="476"/>
      <c r="D32" s="126"/>
      <c r="H32" s="126"/>
      <c r="I32" s="121">
        <f>SUM(I6:I31)</f>
        <v>0</v>
      </c>
      <c r="J32" s="191"/>
      <c r="K32" s="192"/>
      <c r="L32" s="121">
        <f>SUM(L6:L31)</f>
        <v>0</v>
      </c>
      <c r="M32" s="191"/>
      <c r="N32" s="192"/>
      <c r="O32" s="121">
        <f>SUM(O6:O31)</f>
        <v>0</v>
      </c>
      <c r="P32" s="166"/>
      <c r="R32" s="94" t="s">
        <v>12</v>
      </c>
      <c r="S32" s="122">
        <f t="shared" ref="S32:AH32" si="55">SUM(S6:S31)</f>
        <v>0</v>
      </c>
      <c r="T32" s="122">
        <f t="shared" si="55"/>
        <v>0</v>
      </c>
      <c r="U32" s="123">
        <f t="shared" si="55"/>
        <v>0</v>
      </c>
      <c r="V32" s="124">
        <f t="shared" si="55"/>
        <v>0</v>
      </c>
      <c r="W32" s="122">
        <f>SUM(W6:W31)</f>
        <v>0</v>
      </c>
      <c r="X32" s="122">
        <f t="shared" si="55"/>
        <v>0</v>
      </c>
      <c r="Y32" s="123">
        <f t="shared" si="55"/>
        <v>0</v>
      </c>
      <c r="Z32" s="124">
        <f t="shared" si="55"/>
        <v>0</v>
      </c>
      <c r="AA32" s="122">
        <f t="shared" si="55"/>
        <v>0</v>
      </c>
      <c r="AB32" s="122">
        <f t="shared" si="55"/>
        <v>0</v>
      </c>
      <c r="AC32" s="123">
        <f t="shared" si="55"/>
        <v>0</v>
      </c>
      <c r="AD32" s="124">
        <f t="shared" si="55"/>
        <v>0</v>
      </c>
      <c r="AE32" s="699">
        <f t="shared" si="55"/>
        <v>0</v>
      </c>
      <c r="AF32" s="699">
        <f t="shared" si="55"/>
        <v>0</v>
      </c>
      <c r="AG32" s="123">
        <f t="shared" si="55"/>
        <v>0</v>
      </c>
      <c r="AH32" s="124">
        <f t="shared" si="55"/>
        <v>0</v>
      </c>
      <c r="AI32" s="95"/>
      <c r="AJ32" s="95"/>
      <c r="AK32" s="95"/>
      <c r="AL32" s="95"/>
      <c r="AM32" s="95"/>
      <c r="AN32" s="95"/>
      <c r="AO32" s="94">
        <f>SUM(AO6:AO31)</f>
        <v>0</v>
      </c>
      <c r="AP32" s="95"/>
      <c r="AQ32" s="194"/>
      <c r="AR32" s="95"/>
    </row>
    <row r="33" spans="1:44" ht="16.5" thickBot="1">
      <c r="A33" s="476"/>
      <c r="B33" s="125"/>
      <c r="C33" s="476"/>
      <c r="D33" s="126"/>
      <c r="H33" s="126"/>
      <c r="J33" s="167"/>
      <c r="L33" s="126"/>
      <c r="M33" s="127"/>
      <c r="O33" s="126"/>
      <c r="P33" s="166"/>
      <c r="R33" s="95"/>
      <c r="S33" s="95"/>
      <c r="T33" s="94"/>
      <c r="U33" s="94">
        <v>0</v>
      </c>
      <c r="V33" s="94">
        <v>52</v>
      </c>
      <c r="W33" s="94"/>
      <c r="X33" s="94"/>
      <c r="Y33" s="94">
        <v>0</v>
      </c>
      <c r="Z33" s="94">
        <v>52</v>
      </c>
      <c r="AA33" s="94"/>
      <c r="AB33" s="94"/>
      <c r="AC33" s="94">
        <v>0</v>
      </c>
      <c r="AD33" s="94">
        <v>52</v>
      </c>
      <c r="AE33" s="94"/>
      <c r="AF33" s="94"/>
      <c r="AG33" s="94" t="str">
        <f>IF(AG32=0,"OK","ERREUR")</f>
        <v>OK</v>
      </c>
      <c r="AH33" s="94">
        <f>SUM(V33+Z33+AD33)</f>
        <v>156</v>
      </c>
      <c r="AI33" s="95"/>
      <c r="AJ33" s="95"/>
      <c r="AK33" s="95"/>
      <c r="AL33" s="95"/>
      <c r="AM33" s="95"/>
      <c r="AN33" s="95"/>
      <c r="AO33" s="94" t="str">
        <f>IF(AO32=0,"OK","ERREUR")</f>
        <v>OK</v>
      </c>
      <c r="AP33" s="95"/>
      <c r="AQ33" s="194"/>
      <c r="AR33" s="95"/>
    </row>
    <row r="34" spans="1:44" ht="16.5" thickBot="1">
      <c r="B34" s="479" t="s">
        <v>280</v>
      </c>
      <c r="H34" s="126"/>
      <c r="I34" s="169"/>
      <c r="J34" s="169"/>
      <c r="K34" s="169"/>
      <c r="L34" s="170"/>
      <c r="M34" s="171"/>
      <c r="N34" s="169"/>
      <c r="O34" s="5"/>
    </row>
    <row r="35" spans="1:44" ht="16.5" thickBot="1">
      <c r="B35" s="480" t="s">
        <v>297</v>
      </c>
      <c r="H35" s="181" t="s">
        <v>154</v>
      </c>
      <c r="I35" s="169"/>
      <c r="J35" s="169"/>
      <c r="K35" s="827" t="s">
        <v>133</v>
      </c>
      <c r="L35" s="827"/>
      <c r="M35" s="171"/>
      <c r="N35" s="169"/>
      <c r="O35" s="5"/>
    </row>
  </sheetData>
  <sheetProtection password="CFC3" sheet="1" objects="1" scenarios="1" formatCells="0" formatColumns="0" formatRows="0" insertColumns="0" insertRows="0" insertHyperlinks="0" deleteColumns="0" deleteRows="0" sort="0"/>
  <mergeCells count="45">
    <mergeCell ref="AQ4:AR4"/>
    <mergeCell ref="K35:L35"/>
    <mergeCell ref="G30:G31"/>
    <mergeCell ref="J30:J31"/>
    <mergeCell ref="M30:M31"/>
    <mergeCell ref="G26:G27"/>
    <mergeCell ref="J26:J27"/>
    <mergeCell ref="M26:M27"/>
    <mergeCell ref="G24:G25"/>
    <mergeCell ref="J24:J25"/>
    <mergeCell ref="M24:M25"/>
    <mergeCell ref="G28:G29"/>
    <mergeCell ref="J28:J29"/>
    <mergeCell ref="M28:M29"/>
    <mergeCell ref="G20:G21"/>
    <mergeCell ref="J20:J21"/>
    <mergeCell ref="M20:M21"/>
    <mergeCell ref="G22:G23"/>
    <mergeCell ref="J22:J23"/>
    <mergeCell ref="M22:M23"/>
    <mergeCell ref="G18:G19"/>
    <mergeCell ref="J18:J19"/>
    <mergeCell ref="M18:M19"/>
    <mergeCell ref="G16:G17"/>
    <mergeCell ref="J16:J17"/>
    <mergeCell ref="M16:M17"/>
    <mergeCell ref="G10:G11"/>
    <mergeCell ref="J10:J11"/>
    <mergeCell ref="M10:M11"/>
    <mergeCell ref="G12:G13"/>
    <mergeCell ref="J12:J13"/>
    <mergeCell ref="M12:M13"/>
    <mergeCell ref="Q2:S2"/>
    <mergeCell ref="H3:I3"/>
    <mergeCell ref="G6:G7"/>
    <mergeCell ref="J6:J7"/>
    <mergeCell ref="M6:M7"/>
    <mergeCell ref="AT8:AT9"/>
    <mergeCell ref="AT14:AT15"/>
    <mergeCell ref="AX11:AX12"/>
    <mergeCell ref="G8:G9"/>
    <mergeCell ref="J8:J9"/>
    <mergeCell ref="M8:M9"/>
    <mergeCell ref="J14:J15"/>
    <mergeCell ref="M14:M15"/>
  </mergeCells>
  <conditionalFormatting sqref="AQ6:AQ31">
    <cfRule type="duplicateValues" dxfId="11" priority="5"/>
  </conditionalFormatting>
  <conditionalFormatting sqref="AG33 AO33">
    <cfRule type="containsText" dxfId="10" priority="3" operator="containsText" text="ERREUR">
      <formula>NOT(ISERROR(SEARCH("ERREUR",AG33)))</formula>
    </cfRule>
    <cfRule type="containsText" dxfId="9" priority="4" operator="containsText" text="OK">
      <formula>NOT(ISERROR(SEARCH("OK",AG33)))</formula>
    </cfRule>
  </conditionalFormatting>
  <hyperlinks>
    <hyperlink ref="A2" location="'Tirage Renc.'!A1" display="'Tirage Renc.'!A1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G17"/>
  <sheetViews>
    <sheetView view="pageBreakPreview" zoomScale="70" zoomScaleNormal="80" zoomScaleSheetLayoutView="70" workbookViewId="0">
      <selection activeCell="F16" sqref="F16"/>
    </sheetView>
  </sheetViews>
  <sheetFormatPr baseColWidth="10" defaultRowHeight="15"/>
  <cols>
    <col min="1" max="1" width="16.85546875" customWidth="1"/>
    <col min="2" max="2" width="13" customWidth="1"/>
    <col min="3" max="3" width="22" customWidth="1"/>
    <col min="4" max="4" width="12.85546875" customWidth="1"/>
    <col min="5" max="5" width="20" customWidth="1"/>
    <col min="6" max="6" width="12.5703125" customWidth="1"/>
    <col min="7" max="7" width="21.85546875" customWidth="1"/>
  </cols>
  <sheetData>
    <row r="1" spans="1:7" ht="32.25" customHeight="1">
      <c r="D1" s="402" t="s">
        <v>240</v>
      </c>
    </row>
    <row r="2" spans="1:7" ht="17.25" customHeight="1" thickBot="1"/>
    <row r="3" spans="1:7" ht="36" thickBot="1">
      <c r="A3" s="373" t="s">
        <v>96</v>
      </c>
      <c r="B3" s="374" t="s">
        <v>95</v>
      </c>
      <c r="C3" s="375" t="s">
        <v>97</v>
      </c>
      <c r="D3" s="374" t="s">
        <v>95</v>
      </c>
      <c r="E3" s="376" t="s">
        <v>98</v>
      </c>
      <c r="F3" s="374" t="s">
        <v>95</v>
      </c>
      <c r="G3" s="377" t="s">
        <v>99</v>
      </c>
    </row>
    <row r="4" spans="1:7" ht="35.25">
      <c r="A4" s="309"/>
      <c r="B4" s="378">
        <v>1</v>
      </c>
      <c r="C4" s="379" t="s">
        <v>15</v>
      </c>
      <c r="D4" s="380">
        <v>14</v>
      </c>
      <c r="E4" s="379" t="s">
        <v>22</v>
      </c>
      <c r="F4" s="381">
        <v>11</v>
      </c>
      <c r="G4" s="379" t="s">
        <v>19</v>
      </c>
    </row>
    <row r="5" spans="1:7" ht="35.25">
      <c r="A5" s="310"/>
      <c r="B5" s="382">
        <v>2</v>
      </c>
      <c r="C5" s="383" t="s">
        <v>16</v>
      </c>
      <c r="D5" s="384">
        <v>13</v>
      </c>
      <c r="E5" s="383" t="s">
        <v>35</v>
      </c>
      <c r="F5" s="385">
        <v>12</v>
      </c>
      <c r="G5" s="383" t="s">
        <v>36</v>
      </c>
    </row>
    <row r="6" spans="1:7" ht="35.25">
      <c r="A6" s="585" t="s">
        <v>116</v>
      </c>
      <c r="B6" s="382">
        <v>3</v>
      </c>
      <c r="C6" s="386" t="s">
        <v>17</v>
      </c>
      <c r="D6" s="384">
        <v>12</v>
      </c>
      <c r="E6" s="387" t="s">
        <v>23</v>
      </c>
      <c r="F6" s="388">
        <v>13</v>
      </c>
      <c r="G6" s="386" t="s">
        <v>20</v>
      </c>
    </row>
    <row r="7" spans="1:7" ht="35.25">
      <c r="A7" s="586"/>
      <c r="B7" s="382">
        <v>4</v>
      </c>
      <c r="C7" s="386" t="s">
        <v>18</v>
      </c>
      <c r="D7" s="384">
        <v>11</v>
      </c>
      <c r="E7" s="386" t="s">
        <v>33</v>
      </c>
      <c r="F7" s="388">
        <v>14</v>
      </c>
      <c r="G7" s="386" t="s">
        <v>21</v>
      </c>
    </row>
    <row r="8" spans="1:7" ht="35.25">
      <c r="A8" s="587" t="s">
        <v>117</v>
      </c>
      <c r="B8" s="382">
        <v>5</v>
      </c>
      <c r="C8" s="389" t="s">
        <v>24</v>
      </c>
      <c r="D8" s="384">
        <v>10</v>
      </c>
      <c r="E8" s="390" t="s">
        <v>63</v>
      </c>
      <c r="F8" s="388">
        <v>1</v>
      </c>
      <c r="G8" s="389" t="s">
        <v>37</v>
      </c>
    </row>
    <row r="9" spans="1:7" ht="35.25">
      <c r="A9" s="311"/>
      <c r="B9" s="382">
        <v>6</v>
      </c>
      <c r="C9" s="391" t="s">
        <v>25</v>
      </c>
      <c r="D9" s="392">
        <v>9</v>
      </c>
      <c r="E9" s="389" t="s">
        <v>41</v>
      </c>
      <c r="F9" s="388">
        <v>2</v>
      </c>
      <c r="G9" s="389" t="s">
        <v>38</v>
      </c>
    </row>
    <row r="10" spans="1:7" ht="35.25">
      <c r="A10" s="311"/>
      <c r="B10" s="382">
        <v>7</v>
      </c>
      <c r="C10" s="389" t="s">
        <v>29</v>
      </c>
      <c r="D10" s="392">
        <v>8</v>
      </c>
      <c r="E10" s="389" t="s">
        <v>26</v>
      </c>
      <c r="F10" s="388">
        <v>3</v>
      </c>
      <c r="G10" s="389" t="s">
        <v>32</v>
      </c>
    </row>
    <row r="11" spans="1:7" ht="35.25">
      <c r="A11" s="311"/>
      <c r="B11" s="382">
        <v>8</v>
      </c>
      <c r="C11" s="389" t="s">
        <v>30</v>
      </c>
      <c r="D11" s="392">
        <v>7</v>
      </c>
      <c r="E11" s="389" t="s">
        <v>48</v>
      </c>
      <c r="F11" s="388">
        <v>4</v>
      </c>
      <c r="G11" s="389" t="s">
        <v>42</v>
      </c>
    </row>
    <row r="12" spans="1:7" ht="35.25">
      <c r="A12" s="311"/>
      <c r="B12" s="382">
        <v>9</v>
      </c>
      <c r="C12" s="389" t="s">
        <v>50</v>
      </c>
      <c r="D12" s="388">
        <v>6</v>
      </c>
      <c r="E12" s="389" t="s">
        <v>62</v>
      </c>
      <c r="F12" s="388">
        <v>8</v>
      </c>
      <c r="G12" s="389" t="s">
        <v>64</v>
      </c>
    </row>
    <row r="13" spans="1:7" ht="35.25">
      <c r="A13" s="311"/>
      <c r="B13" s="382">
        <v>10</v>
      </c>
      <c r="C13" s="393" t="s">
        <v>51</v>
      </c>
      <c r="D13" s="388">
        <v>5</v>
      </c>
      <c r="E13" s="393" t="s">
        <v>61</v>
      </c>
      <c r="F13" s="463">
        <v>7</v>
      </c>
      <c r="G13" s="393" t="s">
        <v>54</v>
      </c>
    </row>
    <row r="14" spans="1:7" ht="35.25">
      <c r="A14" s="311"/>
      <c r="B14" s="395">
        <v>11</v>
      </c>
      <c r="C14" s="393" t="s">
        <v>57</v>
      </c>
      <c r="D14" s="396">
        <v>4</v>
      </c>
      <c r="E14" s="393" t="s">
        <v>68</v>
      </c>
      <c r="F14" s="463">
        <v>9</v>
      </c>
      <c r="G14" s="393" t="s">
        <v>74</v>
      </c>
    </row>
    <row r="15" spans="1:7" ht="35.25">
      <c r="A15" s="311"/>
      <c r="B15" s="395">
        <v>12</v>
      </c>
      <c r="C15" s="393" t="s">
        <v>65</v>
      </c>
      <c r="D15" s="388">
        <v>3</v>
      </c>
      <c r="E15" s="393" t="s">
        <v>73</v>
      </c>
      <c r="F15" s="394">
        <v>10</v>
      </c>
      <c r="G15" s="393" t="s">
        <v>132</v>
      </c>
    </row>
    <row r="16" spans="1:7" ht="35.25">
      <c r="A16" s="311"/>
      <c r="B16" s="395">
        <v>13</v>
      </c>
      <c r="C16" s="393" t="s">
        <v>71</v>
      </c>
      <c r="D16" s="388">
        <v>2</v>
      </c>
      <c r="E16" s="393" t="s">
        <v>84</v>
      </c>
      <c r="F16" s="394">
        <v>6</v>
      </c>
      <c r="G16" s="393" t="s">
        <v>85</v>
      </c>
    </row>
    <row r="17" spans="1:7" ht="36" thickBot="1">
      <c r="A17" s="397"/>
      <c r="B17" s="398">
        <v>14</v>
      </c>
      <c r="C17" s="399" t="s">
        <v>76</v>
      </c>
      <c r="D17" s="400">
        <v>1</v>
      </c>
      <c r="E17" s="399" t="s">
        <v>77</v>
      </c>
      <c r="F17" s="401">
        <v>5</v>
      </c>
      <c r="G17" s="399" t="s">
        <v>78</v>
      </c>
    </row>
  </sheetData>
  <pageMargins left="0.34" right="0.42" top="0.22" bottom="0.44" header="0.13" footer="0.31496062992125984"/>
  <pageSetup paperSize="9" orientation="landscape" horizont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AZ37"/>
  <sheetViews>
    <sheetView zoomScale="60" zoomScaleNormal="60" workbookViewId="0">
      <selection activeCell="O19" sqref="O19"/>
    </sheetView>
  </sheetViews>
  <sheetFormatPr baseColWidth="10" defaultRowHeight="15"/>
  <cols>
    <col min="1" max="1" width="6.85546875" style="90" customWidth="1"/>
    <col min="2" max="2" width="27.140625" style="90" customWidth="1"/>
    <col min="3" max="3" width="22.28515625" style="90" customWidth="1"/>
    <col min="4" max="4" width="8.5703125" style="90" customWidth="1"/>
    <col min="5" max="6" width="7.85546875" style="90" customWidth="1"/>
    <col min="7" max="7" width="7.28515625" style="90" customWidth="1"/>
    <col min="8" max="8" width="19.85546875" style="90" customWidth="1"/>
    <col min="9" max="9" width="7.7109375" style="90" customWidth="1"/>
    <col min="10" max="10" width="8.140625" style="90" customWidth="1"/>
    <col min="11" max="11" width="22.85546875" style="90" customWidth="1"/>
    <col min="12" max="12" width="9.140625" style="90" customWidth="1"/>
    <col min="13" max="13" width="8.7109375" style="90" customWidth="1"/>
    <col min="14" max="14" width="20.85546875" style="90" customWidth="1"/>
    <col min="15" max="15" width="8.7109375" style="90" customWidth="1"/>
    <col min="16" max="16" width="3.7109375" style="90" customWidth="1"/>
    <col min="17" max="17" width="8.140625" style="90" customWidth="1"/>
    <col min="18" max="18" width="25.85546875" style="90" customWidth="1"/>
    <col min="19" max="19" width="7.42578125" style="90" customWidth="1"/>
    <col min="20" max="20" width="6.85546875" style="90" customWidth="1"/>
    <col min="21" max="21" width="7.5703125" style="90" customWidth="1"/>
    <col min="22" max="22" width="6.85546875" style="90" customWidth="1"/>
    <col min="23" max="23" width="6.7109375" style="90" customWidth="1"/>
    <col min="24" max="24" width="7.140625" style="90" customWidth="1"/>
    <col min="25" max="25" width="8.85546875" style="90" customWidth="1"/>
    <col min="26" max="26" width="7.85546875" style="90" customWidth="1"/>
    <col min="27" max="27" width="7.5703125" style="90" customWidth="1"/>
    <col min="28" max="28" width="6.7109375" style="90" customWidth="1"/>
    <col min="29" max="29" width="7.85546875" style="90" customWidth="1"/>
    <col min="30" max="30" width="7.42578125" style="90" customWidth="1"/>
    <col min="31" max="31" width="7.140625" style="90" customWidth="1"/>
    <col min="32" max="32" width="6.7109375" style="90" customWidth="1"/>
    <col min="33" max="33" width="9.7109375" style="90" customWidth="1"/>
    <col min="34" max="34" width="10.28515625" style="90" customWidth="1"/>
    <col min="35" max="35" width="8.140625" style="90" customWidth="1"/>
    <col min="36" max="37" width="9.42578125" style="90" hidden="1" customWidth="1"/>
    <col min="38" max="38" width="17.140625" style="90" hidden="1" customWidth="1"/>
    <col min="39" max="39" width="20.7109375" style="90" hidden="1" customWidth="1"/>
    <col min="40" max="40" width="10.85546875" style="90" customWidth="1"/>
    <col min="41" max="41" width="10.5703125" style="90" customWidth="1"/>
    <col min="42" max="42" width="10.28515625" style="90" customWidth="1"/>
    <col min="43" max="43" width="11.140625" style="90" customWidth="1"/>
    <col min="44" max="44" width="33.28515625" style="90" customWidth="1"/>
    <col min="45" max="45" width="8.140625" style="90" customWidth="1"/>
    <col min="46" max="46" width="5" style="90" customWidth="1"/>
    <col min="47" max="47" width="26" style="90" customWidth="1"/>
    <col min="48" max="48" width="6.42578125" style="90" customWidth="1"/>
    <col min="49" max="49" width="11.42578125" style="90"/>
    <col min="50" max="50" width="7.85546875" style="90" customWidth="1"/>
    <col min="51" max="51" width="24" style="90" customWidth="1"/>
    <col min="52" max="52" width="6" style="90" customWidth="1"/>
    <col min="53" max="16384" width="11.42578125" style="90"/>
  </cols>
  <sheetData>
    <row r="1" spans="1:52" ht="46.5" customHeight="1">
      <c r="A1" s="476"/>
      <c r="B1" s="125"/>
      <c r="C1" s="476"/>
      <c r="D1" s="126"/>
      <c r="E1" s="476"/>
      <c r="F1" s="799"/>
      <c r="G1" s="476"/>
      <c r="H1" s="126"/>
      <c r="I1" s="126"/>
      <c r="J1" s="127"/>
      <c r="K1" s="476"/>
      <c r="L1" s="126"/>
      <c r="M1" s="127"/>
      <c r="N1" s="476"/>
      <c r="O1" s="128" t="s">
        <v>0</v>
      </c>
      <c r="P1" s="129"/>
      <c r="Q1" s="130"/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6"/>
      <c r="AE1" s="476"/>
      <c r="AF1" s="476"/>
      <c r="AG1" s="476"/>
      <c r="AH1" s="476"/>
      <c r="AI1" s="735"/>
      <c r="AO1" s="476"/>
      <c r="AP1" s="476"/>
      <c r="AQ1" s="131"/>
      <c r="AR1" s="476"/>
      <c r="AT1" s="126"/>
      <c r="AU1" s="476"/>
      <c r="AV1" s="5"/>
      <c r="AW1" s="476"/>
      <c r="AX1" s="476"/>
      <c r="AY1" s="126"/>
      <c r="AZ1" s="476"/>
    </row>
    <row r="2" spans="1:52" ht="21" thickBot="1">
      <c r="A2" s="254" t="s">
        <v>167</v>
      </c>
      <c r="B2" s="255"/>
      <c r="C2" s="476"/>
      <c r="D2" s="126"/>
      <c r="E2" s="476"/>
      <c r="F2" s="799"/>
      <c r="G2" s="476"/>
      <c r="H2" s="132"/>
      <c r="I2" s="133"/>
      <c r="J2" s="127"/>
      <c r="K2" s="133"/>
      <c r="L2" s="133"/>
      <c r="M2" s="127"/>
      <c r="N2" s="133"/>
      <c r="O2" s="133"/>
      <c r="P2" s="134"/>
      <c r="Q2" s="817" t="s">
        <v>157</v>
      </c>
      <c r="R2" s="817"/>
      <c r="S2" s="817"/>
      <c r="T2" s="133"/>
      <c r="U2" s="135" t="s">
        <v>131</v>
      </c>
      <c r="V2" s="135"/>
      <c r="W2" s="135"/>
      <c r="X2" s="135"/>
      <c r="Y2" s="135"/>
      <c r="Z2" s="135"/>
      <c r="AA2" s="133"/>
      <c r="AB2" s="133"/>
      <c r="AC2" s="133"/>
      <c r="AD2" s="133"/>
      <c r="AE2" s="133"/>
      <c r="AF2" s="133"/>
      <c r="AG2" s="133"/>
      <c r="AH2" s="133"/>
      <c r="AI2" s="133"/>
      <c r="AO2" s="133"/>
      <c r="AP2" s="133"/>
    </row>
    <row r="3" spans="1:52" ht="21" thickBot="1">
      <c r="B3" s="172" t="s">
        <v>142</v>
      </c>
      <c r="C3" s="173"/>
      <c r="D3" s="126"/>
      <c r="E3" s="136"/>
      <c r="F3" s="136"/>
      <c r="G3" s="136"/>
      <c r="H3" s="820"/>
      <c r="I3" s="820"/>
      <c r="J3" s="127"/>
      <c r="K3" s="137" t="s">
        <v>213</v>
      </c>
      <c r="L3" s="138" t="s">
        <v>211</v>
      </c>
      <c r="M3" s="139"/>
      <c r="N3" s="136"/>
      <c r="O3" s="133"/>
      <c r="P3" s="140"/>
      <c r="Q3" s="130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I3" s="735"/>
      <c r="AO3" s="476"/>
      <c r="AP3" s="476"/>
      <c r="AQ3" s="131"/>
    </row>
    <row r="4" spans="1:52" ht="24" thickBot="1">
      <c r="A4" s="174"/>
      <c r="B4" s="180"/>
      <c r="C4" s="175"/>
      <c r="D4" s="133"/>
      <c r="E4" s="136"/>
      <c r="F4" s="136"/>
      <c r="G4" s="136"/>
      <c r="H4" s="126"/>
      <c r="I4" s="126"/>
      <c r="J4" s="127"/>
      <c r="K4" s="476"/>
      <c r="L4" s="126"/>
      <c r="M4" s="127"/>
      <c r="N4" s="476"/>
      <c r="O4" s="128"/>
      <c r="P4" s="129"/>
      <c r="Q4" s="141"/>
      <c r="R4" s="142"/>
      <c r="S4" s="143" t="s">
        <v>10</v>
      </c>
      <c r="T4" s="143"/>
      <c r="U4" s="144"/>
      <c r="V4" s="145"/>
      <c r="W4" s="146" t="s">
        <v>9</v>
      </c>
      <c r="X4" s="144"/>
      <c r="Y4" s="144"/>
      <c r="Z4" s="144"/>
      <c r="AA4" s="147" t="s">
        <v>11</v>
      </c>
      <c r="AB4" s="148"/>
      <c r="AC4" s="148"/>
      <c r="AD4" s="149"/>
      <c r="AE4" s="150" t="s">
        <v>8</v>
      </c>
      <c r="AF4" s="150"/>
      <c r="AG4" s="150"/>
      <c r="AH4" s="145"/>
      <c r="AI4" s="140"/>
      <c r="AP4" s="136"/>
      <c r="AQ4" s="818" t="s">
        <v>147</v>
      </c>
      <c r="AR4" s="819"/>
      <c r="AT4" s="136"/>
      <c r="AU4" s="152" t="s">
        <v>13</v>
      </c>
      <c r="AV4" s="5"/>
      <c r="AW4" s="136"/>
      <c r="AX4" s="136"/>
      <c r="AY4" s="153" t="s">
        <v>14</v>
      </c>
      <c r="AZ4" s="136"/>
    </row>
    <row r="5" spans="1:52" ht="24" thickBot="1">
      <c r="A5" s="174"/>
      <c r="B5" s="134" t="s">
        <v>2</v>
      </c>
      <c r="C5" s="133" t="s">
        <v>141</v>
      </c>
      <c r="D5" s="805" t="s">
        <v>153</v>
      </c>
      <c r="E5" s="476"/>
      <c r="F5" s="799"/>
      <c r="G5" s="93" t="s">
        <v>123</v>
      </c>
      <c r="H5" s="154" t="s">
        <v>122</v>
      </c>
      <c r="I5" s="155" t="s">
        <v>126</v>
      </c>
      <c r="J5" s="475" t="s">
        <v>123</v>
      </c>
      <c r="K5" s="154" t="s">
        <v>124</v>
      </c>
      <c r="L5" s="155" t="s">
        <v>126</v>
      </c>
      <c r="M5" s="475" t="s">
        <v>123</v>
      </c>
      <c r="N5" s="154" t="s">
        <v>125</v>
      </c>
      <c r="O5" s="775" t="s">
        <v>126</v>
      </c>
      <c r="P5" s="156"/>
      <c r="Q5" s="28"/>
      <c r="R5" s="157" t="s">
        <v>2</v>
      </c>
      <c r="S5" s="144" t="s">
        <v>6</v>
      </c>
      <c r="T5" s="158" t="s">
        <v>7</v>
      </c>
      <c r="U5" s="158" t="s">
        <v>4</v>
      </c>
      <c r="V5" s="159" t="s">
        <v>5</v>
      </c>
      <c r="W5" s="160" t="s">
        <v>6</v>
      </c>
      <c r="X5" s="158" t="s">
        <v>7</v>
      </c>
      <c r="Y5" s="158" t="s">
        <v>4</v>
      </c>
      <c r="Z5" s="159" t="s">
        <v>5</v>
      </c>
      <c r="AA5" s="144" t="s">
        <v>6</v>
      </c>
      <c r="AB5" s="158" t="s">
        <v>7</v>
      </c>
      <c r="AC5" s="158" t="s">
        <v>4</v>
      </c>
      <c r="AD5" s="158" t="s">
        <v>5</v>
      </c>
      <c r="AE5" s="649" t="s">
        <v>6</v>
      </c>
      <c r="AF5" s="235" t="s">
        <v>7</v>
      </c>
      <c r="AG5" s="242" t="s">
        <v>4</v>
      </c>
      <c r="AH5" s="773" t="s">
        <v>3</v>
      </c>
      <c r="AI5" s="774"/>
      <c r="AJ5" s="126" t="s">
        <v>163</v>
      </c>
      <c r="AK5" s="126" t="s">
        <v>164</v>
      </c>
      <c r="AL5" s="136" t="s">
        <v>161</v>
      </c>
      <c r="AM5" s="248" t="s">
        <v>162</v>
      </c>
      <c r="AN5" s="648" t="s">
        <v>3</v>
      </c>
      <c r="AO5" s="653" t="s">
        <v>4</v>
      </c>
      <c r="AP5" s="658" t="s">
        <v>126</v>
      </c>
      <c r="AQ5" s="806" t="s">
        <v>1</v>
      </c>
      <c r="AR5" s="807" t="s">
        <v>2</v>
      </c>
      <c r="AT5" s="476"/>
      <c r="AU5" s="165" t="s">
        <v>152</v>
      </c>
      <c r="AV5" s="5"/>
      <c r="AW5" s="476"/>
      <c r="AX5" s="476"/>
      <c r="AY5" s="126"/>
      <c r="AZ5" s="476"/>
    </row>
    <row r="6" spans="1:52" ht="20.25">
      <c r="A6" s="176">
        <v>1</v>
      </c>
      <c r="B6" s="639"/>
      <c r="C6" s="206"/>
      <c r="D6" s="188"/>
      <c r="E6" s="476"/>
      <c r="F6" s="803">
        <v>1</v>
      </c>
      <c r="G6" s="828">
        <v>1</v>
      </c>
      <c r="H6" s="182" t="str">
        <f t="shared" ref="H6:H33" si="0">IF(ISNA(MATCH(F6,$D$6:$D$37,0)),"",INDEX($B$6:$B$37,MATCH(F6,$D$6:$D$37,0)))</f>
        <v/>
      </c>
      <c r="I6" s="212"/>
      <c r="J6" s="830">
        <v>14</v>
      </c>
      <c r="K6" s="185" t="str">
        <f>+H6</f>
        <v/>
      </c>
      <c r="L6" s="212"/>
      <c r="M6" s="830">
        <v>11</v>
      </c>
      <c r="N6" s="96" t="str">
        <f>+H6</f>
        <v/>
      </c>
      <c r="O6" s="352"/>
      <c r="P6" s="214"/>
      <c r="Q6" s="215">
        <v>1</v>
      </c>
      <c r="R6" s="683" t="str">
        <f>+H6</f>
        <v/>
      </c>
      <c r="S6" s="97">
        <f>+I6</f>
        <v>0</v>
      </c>
      <c r="T6" s="98">
        <f>+I7</f>
        <v>0</v>
      </c>
      <c r="U6" s="98">
        <f>SUM(S6-T6)</f>
        <v>0</v>
      </c>
      <c r="V6" s="99">
        <f>IF(S6+T6=0,0,IF(S6=T6,2,IF(S6&lt;T6,1,3)))</f>
        <v>0</v>
      </c>
      <c r="W6" s="685">
        <f>+L6</f>
        <v>0</v>
      </c>
      <c r="X6" s="686">
        <f>+L7</f>
        <v>0</v>
      </c>
      <c r="Y6" s="686">
        <f t="shared" ref="Y6:Y33" si="1">SUM(W6-X6)</f>
        <v>0</v>
      </c>
      <c r="Z6" s="231">
        <f>IF(W6+X6=0,0,IF(W6=X6,2,IF(W6&lt;X6,1,3)))</f>
        <v>0</v>
      </c>
      <c r="AA6" s="687">
        <f>+O6</f>
        <v>0</v>
      </c>
      <c r="AB6" s="686">
        <f>+O7</f>
        <v>0</v>
      </c>
      <c r="AC6" s="686">
        <f t="shared" ref="AC6:AC33" si="2">SUM(AA6-AB6)</f>
        <v>0</v>
      </c>
      <c r="AD6" s="231">
        <f>IF(AA6+AB6=0,0,IF(AA6=AB6,2,IF(AA6&lt;AB6,1,3)))</f>
        <v>0</v>
      </c>
      <c r="AE6" s="97">
        <f>SUM(S6+W6+AA6)</f>
        <v>0</v>
      </c>
      <c r="AF6" s="675">
        <f>SUM(T6+X6+AB6)</f>
        <v>0</v>
      </c>
      <c r="AG6" s="669">
        <f>SUM(AE6-AF6)</f>
        <v>0</v>
      </c>
      <c r="AH6" s="669">
        <f>SUM(V6+Z6+AD6)</f>
        <v>0</v>
      </c>
      <c r="AI6" s="762"/>
      <c r="AJ6" s="700">
        <f>IF(AG6="","",IF(AG6&gt;0,AG6,0))</f>
        <v>0</v>
      </c>
      <c r="AK6" s="700">
        <f>IF(AG6="","",IF(AG6&lt;0,AG6,0))</f>
        <v>0</v>
      </c>
      <c r="AL6" s="701" t="str">
        <f>IF(OR(R6="",AH6="",AG6=""),"",RANK(AH6,$AH$6:$AH$33)+SUM(-AG6/100)-(+AE6/1000)+COUNTIF(R$6:R$33,"&lt;="&amp;R6+1)/100000+ROW()/1000000)</f>
        <v/>
      </c>
      <c r="AM6" s="227" t="str">
        <f>IF(R6="","",SMALL(AL$6:AL$33,ROWS(AN$6:AN6)))</f>
        <v/>
      </c>
      <c r="AN6" s="249" t="str">
        <f t="shared" ref="AN6:AN33" si="3">IF(R6="","",INDEX($AH$6:$AH$33,MATCH(AM6,$AL$6:$AL$33,0)))</f>
        <v/>
      </c>
      <c r="AO6" s="713" t="str">
        <f t="shared" ref="AO6:AO33" si="4">IF(R6="","",INDEX($AG$6:$AG$33,MATCH(AM6,$AL$6:$AL$33,0)))</f>
        <v/>
      </c>
      <c r="AP6" s="713" t="str">
        <f>IF(R6="","",INDEX($AE$6:$AE$33,MATCH(AM6,$AL$6:$AL$33,0)))</f>
        <v/>
      </c>
      <c r="AQ6" s="704" t="str">
        <f>IF(AM6="","",1)</f>
        <v/>
      </c>
      <c r="AR6" s="714" t="str">
        <f t="shared" ref="AR6:AR33" si="5">IF(OR(R6="",AH6=""),"",INDEX($R$6:$R$33,MATCH(AM6,$AL$6:$AL$33,0)))</f>
        <v/>
      </c>
      <c r="AT6" s="476"/>
      <c r="AU6" s="261"/>
      <c r="AV6" s="5"/>
      <c r="AW6" s="476"/>
      <c r="AX6" s="476"/>
      <c r="AY6" s="126"/>
      <c r="AZ6" s="476"/>
    </row>
    <row r="7" spans="1:52" ht="21" thickBot="1">
      <c r="A7" s="177">
        <v>2</v>
      </c>
      <c r="B7" s="640"/>
      <c r="C7" s="207"/>
      <c r="D7" s="189"/>
      <c r="E7" s="476"/>
      <c r="F7" s="802">
        <v>2</v>
      </c>
      <c r="G7" s="829"/>
      <c r="H7" s="183" t="str">
        <f t="shared" si="0"/>
        <v/>
      </c>
      <c r="I7" s="216"/>
      <c r="J7" s="829"/>
      <c r="K7" s="184" t="str">
        <f>+H8</f>
        <v/>
      </c>
      <c r="L7" s="216"/>
      <c r="M7" s="829"/>
      <c r="N7" s="102" t="str">
        <f>+H9</f>
        <v/>
      </c>
      <c r="O7" s="473"/>
      <c r="P7" s="214"/>
      <c r="Q7" s="218">
        <v>2</v>
      </c>
      <c r="R7" s="684" t="str">
        <f>+H7</f>
        <v/>
      </c>
      <c r="S7" s="228">
        <f t="shared" ref="S7" si="6">+I7</f>
        <v>0</v>
      </c>
      <c r="T7" s="227">
        <f>+I6</f>
        <v>0</v>
      </c>
      <c r="U7" s="227">
        <f t="shared" ref="U7:U22" si="7">SUM(S7-T7)</f>
        <v>0</v>
      </c>
      <c r="V7" s="105">
        <f t="shared" ref="V7:V33" si="8">IF(S7+T7=0,0,IF(S7=T7,2,IF(S7&lt;T7,1,3)))</f>
        <v>0</v>
      </c>
      <c r="W7" s="688">
        <f>+L8</f>
        <v>0</v>
      </c>
      <c r="X7" s="199">
        <f>+L9</f>
        <v>0</v>
      </c>
      <c r="Y7" s="199">
        <f t="shared" si="1"/>
        <v>0</v>
      </c>
      <c r="Z7" s="232">
        <f t="shared" ref="Z7:Z33" si="9">IF(W7+X7=0,0,IF(W7=X7,2,IF(W7&lt;X7,1,3)))</f>
        <v>0</v>
      </c>
      <c r="AA7" s="198">
        <f>+O8</f>
        <v>0</v>
      </c>
      <c r="AB7" s="199">
        <f>+O9</f>
        <v>0</v>
      </c>
      <c r="AC7" s="199">
        <f t="shared" si="2"/>
        <v>0</v>
      </c>
      <c r="AD7" s="232">
        <f t="shared" ref="AD7:AD33" si="10">IF(AA7+AB7=0,0,IF(AA7=AB7,2,IF(AA7&lt;AB7,1,3)))</f>
        <v>0</v>
      </c>
      <c r="AE7" s="228">
        <f t="shared" ref="AE7:AE33" si="11">SUM(S7+W7+AA7)</f>
        <v>0</v>
      </c>
      <c r="AF7" s="647">
        <f t="shared" ref="AF7:AF33" si="12">SUM(T7+X7+AB7)</f>
        <v>0</v>
      </c>
      <c r="AG7" s="670">
        <f t="shared" ref="AG7:AG33" si="13">SUM(AE7-AF7)</f>
        <v>0</v>
      </c>
      <c r="AH7" s="670">
        <f t="shared" ref="AH7:AH33" si="14">SUM(V7+Z7+AD7)</f>
        <v>0</v>
      </c>
      <c r="AI7" s="762"/>
      <c r="AJ7" s="700">
        <f t="shared" ref="AJ7:AJ26" si="15">IF(AG7="","",IF(AG7&gt;0,AG7,0))</f>
        <v>0</v>
      </c>
      <c r="AK7" s="700">
        <f t="shared" ref="AK7:AK26" si="16">IF(AG7="","",IF(AG7&lt;0,AG7,0))</f>
        <v>0</v>
      </c>
      <c r="AL7" s="701" t="str">
        <f t="shared" ref="AL7:AL33" si="17">IF(OR(R7="",AH7="",AG7=""),"",RANK(AH7,$AH$6:$AH$33)+SUM(-AG7/100)-(+AE7/1000)+COUNTIF(R$6:R$33,"&lt;="&amp;R7+1)/100000+ROW()/1000000)</f>
        <v/>
      </c>
      <c r="AM7" s="227" t="str">
        <f>IF(R7="","",SMALL(AL$6:AL$33,ROWS(AN$6:AN7)))</f>
        <v/>
      </c>
      <c r="AN7" s="249" t="str">
        <f t="shared" si="3"/>
        <v/>
      </c>
      <c r="AO7" s="357" t="str">
        <f t="shared" si="4"/>
        <v/>
      </c>
      <c r="AP7" s="713" t="str">
        <f t="shared" ref="AP7:AP33" si="18">IF(R7="","",INDEX($AE$6:$AE$33,MATCH(AM7,$AL$6:$AL$33,0)))</f>
        <v/>
      </c>
      <c r="AQ7" s="706" t="str">
        <f>IF(AM7="","",IF(AND(AN6=AN7,AO6=AO7,AP6=AP7),AQ6,$AQ$6+1))</f>
        <v/>
      </c>
      <c r="AR7" s="715" t="str">
        <f t="shared" si="5"/>
        <v/>
      </c>
      <c r="AT7" s="126"/>
      <c r="AU7" s="476"/>
      <c r="AV7" s="5"/>
      <c r="AW7" s="476"/>
      <c r="AX7" s="476"/>
      <c r="AY7" s="126"/>
      <c r="AZ7" s="476"/>
    </row>
    <row r="8" spans="1:52" ht="20.25">
      <c r="A8" s="177">
        <v>3</v>
      </c>
      <c r="B8" s="641"/>
      <c r="C8" s="208"/>
      <c r="D8" s="189"/>
      <c r="E8" s="476"/>
      <c r="F8" s="804">
        <v>3</v>
      </c>
      <c r="G8" s="828">
        <v>2</v>
      </c>
      <c r="H8" s="182" t="str">
        <f t="shared" si="0"/>
        <v/>
      </c>
      <c r="I8" s="212"/>
      <c r="J8" s="830">
        <v>13</v>
      </c>
      <c r="K8" s="185" t="str">
        <f>+H7</f>
        <v/>
      </c>
      <c r="L8" s="212"/>
      <c r="M8" s="830">
        <v>12</v>
      </c>
      <c r="N8" s="96" t="str">
        <f>+H7</f>
        <v/>
      </c>
      <c r="O8" s="352"/>
      <c r="P8" s="214"/>
      <c r="Q8" s="218">
        <v>3</v>
      </c>
      <c r="R8" s="684" t="str">
        <f t="shared" ref="R8:S23" si="19">+H8</f>
        <v/>
      </c>
      <c r="S8" s="228">
        <f>+I8</f>
        <v>0</v>
      </c>
      <c r="T8" s="227">
        <f>+I9</f>
        <v>0</v>
      </c>
      <c r="U8" s="227">
        <f t="shared" si="7"/>
        <v>0</v>
      </c>
      <c r="V8" s="105">
        <f t="shared" si="8"/>
        <v>0</v>
      </c>
      <c r="W8" s="688">
        <f>+L7</f>
        <v>0</v>
      </c>
      <c r="X8" s="199">
        <f>+L6</f>
        <v>0</v>
      </c>
      <c r="Y8" s="199">
        <f t="shared" si="1"/>
        <v>0</v>
      </c>
      <c r="Z8" s="232">
        <f t="shared" si="9"/>
        <v>0</v>
      </c>
      <c r="AA8" s="198">
        <f>+O9</f>
        <v>0</v>
      </c>
      <c r="AB8" s="199">
        <f>+O8</f>
        <v>0</v>
      </c>
      <c r="AC8" s="199">
        <f t="shared" si="2"/>
        <v>0</v>
      </c>
      <c r="AD8" s="232">
        <f t="shared" si="10"/>
        <v>0</v>
      </c>
      <c r="AE8" s="228">
        <f t="shared" si="11"/>
        <v>0</v>
      </c>
      <c r="AF8" s="647">
        <f t="shared" si="12"/>
        <v>0</v>
      </c>
      <c r="AG8" s="670">
        <f t="shared" si="13"/>
        <v>0</v>
      </c>
      <c r="AH8" s="670">
        <f t="shared" si="14"/>
        <v>0</v>
      </c>
      <c r="AI8" s="762"/>
      <c r="AJ8" s="700">
        <f t="shared" si="15"/>
        <v>0</v>
      </c>
      <c r="AK8" s="700">
        <f t="shared" si="16"/>
        <v>0</v>
      </c>
      <c r="AL8" s="701" t="str">
        <f t="shared" si="17"/>
        <v/>
      </c>
      <c r="AM8" s="227" t="str">
        <f>IF(R8="","",SMALL(AL$6:AL$33,ROWS(AN$6:AN8)))</f>
        <v/>
      </c>
      <c r="AN8" s="249" t="str">
        <f t="shared" si="3"/>
        <v/>
      </c>
      <c r="AO8" s="357" t="str">
        <f t="shared" si="4"/>
        <v/>
      </c>
      <c r="AP8" s="713" t="str">
        <f t="shared" si="18"/>
        <v/>
      </c>
      <c r="AQ8" s="706" t="str">
        <f>IF(AM8="","",IF(AND(AN7=AN8,AO7=AO8,AP7=AP8),AQ7,$AQ$6+2))</f>
        <v/>
      </c>
      <c r="AR8" s="715" t="str">
        <f t="shared" si="5"/>
        <v/>
      </c>
      <c r="AT8" s="825">
        <v>2</v>
      </c>
      <c r="AU8" s="109" t="str">
        <f>+AR6</f>
        <v/>
      </c>
      <c r="AV8" s="29">
        <v>13</v>
      </c>
      <c r="AY8" s="126"/>
    </row>
    <row r="9" spans="1:52" ht="21" thickBot="1">
      <c r="A9" s="177">
        <v>4</v>
      </c>
      <c r="B9" s="640"/>
      <c r="C9" s="207"/>
      <c r="D9" s="189"/>
      <c r="E9" s="476"/>
      <c r="F9" s="802">
        <v>4</v>
      </c>
      <c r="G9" s="829"/>
      <c r="H9" s="183" t="str">
        <f t="shared" si="0"/>
        <v/>
      </c>
      <c r="I9" s="216"/>
      <c r="J9" s="829"/>
      <c r="K9" s="184" t="str">
        <f>+H9</f>
        <v/>
      </c>
      <c r="L9" s="216"/>
      <c r="M9" s="829"/>
      <c r="N9" s="102" t="str">
        <f>+H8</f>
        <v/>
      </c>
      <c r="O9" s="473"/>
      <c r="P9" s="214"/>
      <c r="Q9" s="218">
        <v>4</v>
      </c>
      <c r="R9" s="684" t="str">
        <f t="shared" si="19"/>
        <v/>
      </c>
      <c r="S9" s="228">
        <f t="shared" si="19"/>
        <v>0</v>
      </c>
      <c r="T9" s="227">
        <f>+I8</f>
        <v>0</v>
      </c>
      <c r="U9" s="227">
        <f t="shared" si="7"/>
        <v>0</v>
      </c>
      <c r="V9" s="105">
        <f t="shared" si="8"/>
        <v>0</v>
      </c>
      <c r="W9" s="688">
        <f>+L9</f>
        <v>0</v>
      </c>
      <c r="X9" s="199">
        <f>+L8</f>
        <v>0</v>
      </c>
      <c r="Y9" s="199">
        <f t="shared" si="1"/>
        <v>0</v>
      </c>
      <c r="Z9" s="232">
        <f t="shared" si="9"/>
        <v>0</v>
      </c>
      <c r="AA9" s="198">
        <f>+O7</f>
        <v>0</v>
      </c>
      <c r="AB9" s="199">
        <f>+O6</f>
        <v>0</v>
      </c>
      <c r="AC9" s="199">
        <f t="shared" si="2"/>
        <v>0</v>
      </c>
      <c r="AD9" s="232">
        <f t="shared" si="10"/>
        <v>0</v>
      </c>
      <c r="AE9" s="228">
        <f t="shared" si="11"/>
        <v>0</v>
      </c>
      <c r="AF9" s="647">
        <f t="shared" si="12"/>
        <v>0</v>
      </c>
      <c r="AG9" s="670">
        <f t="shared" si="13"/>
        <v>0</v>
      </c>
      <c r="AH9" s="670">
        <f t="shared" si="14"/>
        <v>0</v>
      </c>
      <c r="AI9" s="762"/>
      <c r="AJ9" s="700">
        <f t="shared" si="15"/>
        <v>0</v>
      </c>
      <c r="AK9" s="700">
        <f t="shared" si="16"/>
        <v>0</v>
      </c>
      <c r="AL9" s="701" t="str">
        <f t="shared" si="17"/>
        <v/>
      </c>
      <c r="AM9" s="227" t="str">
        <f>IF(R9="","",SMALL(AL$6:AL$33,ROWS(AN$6:AN9)))</f>
        <v/>
      </c>
      <c r="AN9" s="249" t="str">
        <f t="shared" si="3"/>
        <v/>
      </c>
      <c r="AO9" s="357" t="str">
        <f t="shared" si="4"/>
        <v/>
      </c>
      <c r="AP9" s="713" t="str">
        <f t="shared" si="18"/>
        <v/>
      </c>
      <c r="AQ9" s="706" t="str">
        <f>IF(AM9="","",IF(AND(AN8=AN9,AO8=AO9,AP8=AP9),AQ8,$AQ$6+3))</f>
        <v/>
      </c>
      <c r="AR9" s="715" t="str">
        <f t="shared" si="5"/>
        <v/>
      </c>
      <c r="AT9" s="826"/>
      <c r="AU9" s="111" t="str">
        <f>+AR7</f>
        <v/>
      </c>
      <c r="AV9" s="30">
        <v>0</v>
      </c>
      <c r="AY9" s="126"/>
    </row>
    <row r="10" spans="1:52" ht="21" thickBot="1">
      <c r="A10" s="177">
        <v>5</v>
      </c>
      <c r="B10" s="641"/>
      <c r="C10" s="208"/>
      <c r="D10" s="189"/>
      <c r="E10" s="476"/>
      <c r="F10" s="804">
        <v>5</v>
      </c>
      <c r="G10" s="828">
        <v>3</v>
      </c>
      <c r="H10" s="182" t="str">
        <f t="shared" si="0"/>
        <v/>
      </c>
      <c r="I10" s="212"/>
      <c r="J10" s="830">
        <v>12</v>
      </c>
      <c r="K10" s="185" t="str">
        <f>+H10</f>
        <v/>
      </c>
      <c r="L10" s="212"/>
      <c r="M10" s="830">
        <v>13</v>
      </c>
      <c r="N10" s="96" t="str">
        <f>+H10</f>
        <v/>
      </c>
      <c r="O10" s="352"/>
      <c r="P10" s="214"/>
      <c r="Q10" s="218">
        <v>5</v>
      </c>
      <c r="R10" s="684" t="str">
        <f t="shared" si="19"/>
        <v/>
      </c>
      <c r="S10" s="228">
        <f t="shared" si="19"/>
        <v>0</v>
      </c>
      <c r="T10" s="227">
        <f t="shared" ref="T10" si="20">+I11</f>
        <v>0</v>
      </c>
      <c r="U10" s="227">
        <f t="shared" si="7"/>
        <v>0</v>
      </c>
      <c r="V10" s="105">
        <f t="shared" si="8"/>
        <v>0</v>
      </c>
      <c r="W10" s="688">
        <f>+L10</f>
        <v>0</v>
      </c>
      <c r="X10" s="199">
        <f>+L11</f>
        <v>0</v>
      </c>
      <c r="Y10" s="199">
        <f t="shared" si="1"/>
        <v>0</v>
      </c>
      <c r="Z10" s="232">
        <f t="shared" si="9"/>
        <v>0</v>
      </c>
      <c r="AA10" s="198">
        <f>+O10</f>
        <v>0</v>
      </c>
      <c r="AB10" s="199">
        <f>+O11</f>
        <v>0</v>
      </c>
      <c r="AC10" s="199">
        <f t="shared" si="2"/>
        <v>0</v>
      </c>
      <c r="AD10" s="232">
        <f t="shared" si="10"/>
        <v>0</v>
      </c>
      <c r="AE10" s="228">
        <f t="shared" si="11"/>
        <v>0</v>
      </c>
      <c r="AF10" s="647">
        <f t="shared" si="12"/>
        <v>0</v>
      </c>
      <c r="AG10" s="670">
        <f t="shared" si="13"/>
        <v>0</v>
      </c>
      <c r="AH10" s="670">
        <f t="shared" si="14"/>
        <v>0</v>
      </c>
      <c r="AI10" s="762"/>
      <c r="AJ10" s="700">
        <f t="shared" si="15"/>
        <v>0</v>
      </c>
      <c r="AK10" s="700">
        <f t="shared" si="16"/>
        <v>0</v>
      </c>
      <c r="AL10" s="701" t="str">
        <f t="shared" si="17"/>
        <v/>
      </c>
      <c r="AM10" s="227" t="str">
        <f>IF(R10="","",SMALL(AL$6:AL$33,ROWS(AN$6:AN10)))</f>
        <v/>
      </c>
      <c r="AN10" s="249" t="str">
        <f t="shared" si="3"/>
        <v/>
      </c>
      <c r="AO10" s="357" t="str">
        <f t="shared" si="4"/>
        <v/>
      </c>
      <c r="AP10" s="713" t="str">
        <f t="shared" si="18"/>
        <v/>
      </c>
      <c r="AQ10" s="706" t="str">
        <f>IF(AM10="","",IF(AND(AN9=AN10,AO9=AO10,AP9=AP10),AQ9,$AQ$6+4))</f>
        <v/>
      </c>
      <c r="AR10" s="715" t="str">
        <f t="shared" si="5"/>
        <v/>
      </c>
      <c r="AT10" s="92"/>
      <c r="AU10" s="94"/>
      <c r="AV10" s="5"/>
      <c r="AY10" s="126"/>
    </row>
    <row r="11" spans="1:52" ht="24" thickBot="1">
      <c r="A11" s="177">
        <v>6</v>
      </c>
      <c r="B11" s="640"/>
      <c r="C11" s="207"/>
      <c r="D11" s="189"/>
      <c r="E11" s="476"/>
      <c r="F11" s="802">
        <v>6</v>
      </c>
      <c r="G11" s="829"/>
      <c r="H11" s="183" t="str">
        <f t="shared" si="0"/>
        <v/>
      </c>
      <c r="I11" s="216"/>
      <c r="J11" s="829"/>
      <c r="K11" s="184" t="str">
        <f>+H12</f>
        <v/>
      </c>
      <c r="L11" s="216"/>
      <c r="M11" s="829"/>
      <c r="N11" s="102" t="str">
        <f>+H13</f>
        <v/>
      </c>
      <c r="O11" s="473"/>
      <c r="P11" s="214"/>
      <c r="Q11" s="218">
        <v>6</v>
      </c>
      <c r="R11" s="684" t="str">
        <f t="shared" si="19"/>
        <v/>
      </c>
      <c r="S11" s="228">
        <f t="shared" si="19"/>
        <v>0</v>
      </c>
      <c r="T11" s="227">
        <f t="shared" ref="T11" si="21">+I10</f>
        <v>0</v>
      </c>
      <c r="U11" s="227">
        <f t="shared" si="7"/>
        <v>0</v>
      </c>
      <c r="V11" s="105">
        <f t="shared" si="8"/>
        <v>0</v>
      </c>
      <c r="W11" s="688">
        <f>+L12</f>
        <v>0</v>
      </c>
      <c r="X11" s="199">
        <f>+L13</f>
        <v>0</v>
      </c>
      <c r="Y11" s="199">
        <f t="shared" si="1"/>
        <v>0</v>
      </c>
      <c r="Z11" s="232">
        <f t="shared" si="9"/>
        <v>0</v>
      </c>
      <c r="AA11" s="198">
        <f>+O13</f>
        <v>0</v>
      </c>
      <c r="AB11" s="199">
        <f>+O12</f>
        <v>0</v>
      </c>
      <c r="AC11" s="199">
        <f t="shared" si="2"/>
        <v>0</v>
      </c>
      <c r="AD11" s="232">
        <f t="shared" si="10"/>
        <v>0</v>
      </c>
      <c r="AE11" s="228">
        <f t="shared" si="11"/>
        <v>0</v>
      </c>
      <c r="AF11" s="647">
        <f t="shared" si="12"/>
        <v>0</v>
      </c>
      <c r="AG11" s="670">
        <f t="shared" si="13"/>
        <v>0</v>
      </c>
      <c r="AH11" s="670">
        <f t="shared" si="14"/>
        <v>0</v>
      </c>
      <c r="AI11" s="762"/>
      <c r="AJ11" s="700">
        <f t="shared" si="15"/>
        <v>0</v>
      </c>
      <c r="AK11" s="700">
        <f t="shared" si="16"/>
        <v>0</v>
      </c>
      <c r="AL11" s="701" t="str">
        <f t="shared" si="17"/>
        <v/>
      </c>
      <c r="AM11" s="227" t="str">
        <f>IF(R11="","",SMALL(AL$6:AL$33,ROWS(AN$6:AN11)))</f>
        <v/>
      </c>
      <c r="AN11" s="249" t="str">
        <f t="shared" si="3"/>
        <v/>
      </c>
      <c r="AO11" s="357" t="str">
        <f t="shared" si="4"/>
        <v/>
      </c>
      <c r="AP11" s="713" t="str">
        <f t="shared" si="18"/>
        <v/>
      </c>
      <c r="AQ11" s="706" t="str">
        <f>IF(AM11="","",IF(AND(AN10=AN11,AO10=AO11,AP10=AP11),AQ10,$AQ$6+5))</f>
        <v/>
      </c>
      <c r="AR11" s="715" t="str">
        <f t="shared" si="5"/>
        <v/>
      </c>
      <c r="AT11" s="92"/>
      <c r="AU11" s="112"/>
      <c r="AV11" s="5"/>
      <c r="AX11" s="825">
        <v>3</v>
      </c>
      <c r="AY11" s="109" t="str">
        <f>IF(AV8=AV9,"résultats",IF(AV8&gt;AV9,AU8,AU9))</f>
        <v/>
      </c>
      <c r="AZ11" s="33">
        <v>0</v>
      </c>
    </row>
    <row r="12" spans="1:52" ht="21" thickBot="1">
      <c r="A12" s="177">
        <v>7</v>
      </c>
      <c r="B12" s="641"/>
      <c r="C12" s="208"/>
      <c r="D12" s="189"/>
      <c r="E12" s="476"/>
      <c r="F12" s="804">
        <v>7</v>
      </c>
      <c r="G12" s="828">
        <v>4</v>
      </c>
      <c r="H12" s="182" t="str">
        <f t="shared" si="0"/>
        <v/>
      </c>
      <c r="I12" s="212"/>
      <c r="J12" s="830">
        <v>11</v>
      </c>
      <c r="K12" s="185" t="str">
        <f>+H11</f>
        <v/>
      </c>
      <c r="L12" s="212"/>
      <c r="M12" s="830">
        <v>14</v>
      </c>
      <c r="N12" s="96" t="str">
        <f>+H12</f>
        <v/>
      </c>
      <c r="O12" s="352"/>
      <c r="P12" s="214"/>
      <c r="Q12" s="218">
        <v>7</v>
      </c>
      <c r="R12" s="684" t="str">
        <f t="shared" si="19"/>
        <v/>
      </c>
      <c r="S12" s="228">
        <f t="shared" si="19"/>
        <v>0</v>
      </c>
      <c r="T12" s="227">
        <f t="shared" ref="T12" si="22">+I13</f>
        <v>0</v>
      </c>
      <c r="U12" s="227">
        <f t="shared" si="7"/>
        <v>0</v>
      </c>
      <c r="V12" s="105">
        <f t="shared" si="8"/>
        <v>0</v>
      </c>
      <c r="W12" s="688">
        <f>+L11</f>
        <v>0</v>
      </c>
      <c r="X12" s="199">
        <f>+L10</f>
        <v>0</v>
      </c>
      <c r="Y12" s="199">
        <f t="shared" si="1"/>
        <v>0</v>
      </c>
      <c r="Z12" s="232">
        <f t="shared" si="9"/>
        <v>0</v>
      </c>
      <c r="AA12" s="198">
        <f>+O12</f>
        <v>0</v>
      </c>
      <c r="AB12" s="199">
        <f>+O13</f>
        <v>0</v>
      </c>
      <c r="AC12" s="199">
        <f t="shared" si="2"/>
        <v>0</v>
      </c>
      <c r="AD12" s="232">
        <f t="shared" si="10"/>
        <v>0</v>
      </c>
      <c r="AE12" s="228">
        <f t="shared" si="11"/>
        <v>0</v>
      </c>
      <c r="AF12" s="647">
        <f t="shared" si="12"/>
        <v>0</v>
      </c>
      <c r="AG12" s="670">
        <f t="shared" si="13"/>
        <v>0</v>
      </c>
      <c r="AH12" s="670">
        <f t="shared" si="14"/>
        <v>0</v>
      </c>
      <c r="AI12" s="762"/>
      <c r="AJ12" s="700">
        <f t="shared" si="15"/>
        <v>0</v>
      </c>
      <c r="AK12" s="700">
        <f t="shared" si="16"/>
        <v>0</v>
      </c>
      <c r="AL12" s="701" t="str">
        <f t="shared" si="17"/>
        <v/>
      </c>
      <c r="AM12" s="227" t="str">
        <f>IF(R12="","",SMALL(AL$6:AL$33,ROWS(AN$6:AN12)))</f>
        <v/>
      </c>
      <c r="AN12" s="249" t="str">
        <f t="shared" si="3"/>
        <v/>
      </c>
      <c r="AO12" s="357" t="str">
        <f t="shared" si="4"/>
        <v/>
      </c>
      <c r="AP12" s="713" t="str">
        <f t="shared" si="18"/>
        <v/>
      </c>
      <c r="AQ12" s="706" t="str">
        <f>IF(AM12="","",IF(AND(AN11=AN12,AO11=AO12,AP11=AP12),AQ11,$AQ$6+6))</f>
        <v/>
      </c>
      <c r="AR12" s="715" t="str">
        <f t="shared" si="5"/>
        <v/>
      </c>
      <c r="AT12" s="92"/>
      <c r="AU12" s="94"/>
      <c r="AV12" s="5"/>
      <c r="AX12" s="826"/>
      <c r="AY12" s="113" t="str">
        <f>IF(AV14=AV15,"résultats",IF(AV14&gt;AV15,AU14,AU15))</f>
        <v/>
      </c>
      <c r="AZ12" s="34">
        <v>0</v>
      </c>
    </row>
    <row r="13" spans="1:52" ht="21" thickBot="1">
      <c r="A13" s="177">
        <v>8</v>
      </c>
      <c r="B13" s="642"/>
      <c r="C13" s="207"/>
      <c r="D13" s="189"/>
      <c r="E13" s="476"/>
      <c r="F13" s="802">
        <v>8</v>
      </c>
      <c r="G13" s="829"/>
      <c r="H13" s="183" t="str">
        <f t="shared" si="0"/>
        <v/>
      </c>
      <c r="I13" s="216"/>
      <c r="J13" s="829"/>
      <c r="K13" s="184" t="str">
        <f>+H13</f>
        <v/>
      </c>
      <c r="L13" s="216"/>
      <c r="M13" s="829"/>
      <c r="N13" s="102" t="str">
        <f>+H11</f>
        <v/>
      </c>
      <c r="O13" s="473"/>
      <c r="P13" s="214"/>
      <c r="Q13" s="218">
        <v>8</v>
      </c>
      <c r="R13" s="684" t="str">
        <f t="shared" si="19"/>
        <v/>
      </c>
      <c r="S13" s="228">
        <f t="shared" si="19"/>
        <v>0</v>
      </c>
      <c r="T13" s="227">
        <f t="shared" ref="T13" si="23">+I12</f>
        <v>0</v>
      </c>
      <c r="U13" s="227">
        <f t="shared" si="7"/>
        <v>0</v>
      </c>
      <c r="V13" s="105">
        <f t="shared" si="8"/>
        <v>0</v>
      </c>
      <c r="W13" s="688">
        <f>+L13</f>
        <v>0</v>
      </c>
      <c r="X13" s="199">
        <f>+L12</f>
        <v>0</v>
      </c>
      <c r="Y13" s="199">
        <f t="shared" si="1"/>
        <v>0</v>
      </c>
      <c r="Z13" s="232">
        <f t="shared" si="9"/>
        <v>0</v>
      </c>
      <c r="AA13" s="198">
        <f>+O11</f>
        <v>0</v>
      </c>
      <c r="AB13" s="199">
        <f>+O10</f>
        <v>0</v>
      </c>
      <c r="AC13" s="199">
        <f t="shared" si="2"/>
        <v>0</v>
      </c>
      <c r="AD13" s="232">
        <f t="shared" si="10"/>
        <v>0</v>
      </c>
      <c r="AE13" s="228">
        <f t="shared" si="11"/>
        <v>0</v>
      </c>
      <c r="AF13" s="647">
        <f t="shared" si="12"/>
        <v>0</v>
      </c>
      <c r="AG13" s="670">
        <f t="shared" si="13"/>
        <v>0</v>
      </c>
      <c r="AH13" s="670">
        <f t="shared" si="14"/>
        <v>0</v>
      </c>
      <c r="AI13" s="762"/>
      <c r="AJ13" s="700">
        <f t="shared" si="15"/>
        <v>0</v>
      </c>
      <c r="AK13" s="700">
        <f t="shared" si="16"/>
        <v>0</v>
      </c>
      <c r="AL13" s="701" t="str">
        <f t="shared" si="17"/>
        <v/>
      </c>
      <c r="AM13" s="227" t="str">
        <f>IF(R13="","",SMALL(AL$6:AL$33,ROWS(AN$6:AN13)))</f>
        <v/>
      </c>
      <c r="AN13" s="249" t="str">
        <f t="shared" si="3"/>
        <v/>
      </c>
      <c r="AO13" s="357" t="str">
        <f t="shared" si="4"/>
        <v/>
      </c>
      <c r="AP13" s="713" t="str">
        <f t="shared" si="18"/>
        <v/>
      </c>
      <c r="AQ13" s="706" t="str">
        <f>IF(AM13="","",IF(AND(AN12=AN13,AO12=AO13,AP12=AP13),AQ12,$AQ$6+7))</f>
        <v/>
      </c>
      <c r="AR13" s="715" t="str">
        <f t="shared" si="5"/>
        <v/>
      </c>
      <c r="AT13" s="92"/>
      <c r="AU13" s="94"/>
      <c r="AV13" s="5"/>
      <c r="AY13" s="126"/>
    </row>
    <row r="14" spans="1:52" ht="20.25">
      <c r="A14" s="177">
        <v>9</v>
      </c>
      <c r="B14" s="641"/>
      <c r="C14" s="208"/>
      <c r="D14" s="189"/>
      <c r="E14" s="476"/>
      <c r="F14" s="804">
        <v>9</v>
      </c>
      <c r="G14" s="800">
        <v>5</v>
      </c>
      <c r="H14" s="182" t="str">
        <f t="shared" si="0"/>
        <v/>
      </c>
      <c r="I14" s="212"/>
      <c r="J14" s="830">
        <v>10</v>
      </c>
      <c r="K14" s="185" t="str">
        <f>+H15</f>
        <v/>
      </c>
      <c r="L14" s="212"/>
      <c r="M14" s="830">
        <v>1</v>
      </c>
      <c r="N14" s="96" t="str">
        <f>+H14</f>
        <v/>
      </c>
      <c r="O14" s="352"/>
      <c r="P14" s="214"/>
      <c r="Q14" s="218">
        <v>9</v>
      </c>
      <c r="R14" s="684" t="str">
        <f t="shared" si="19"/>
        <v/>
      </c>
      <c r="S14" s="228">
        <f t="shared" si="19"/>
        <v>0</v>
      </c>
      <c r="T14" s="227">
        <f t="shared" ref="T14" si="24">+I15</f>
        <v>0</v>
      </c>
      <c r="U14" s="227">
        <f t="shared" si="7"/>
        <v>0</v>
      </c>
      <c r="V14" s="105">
        <f t="shared" si="8"/>
        <v>0</v>
      </c>
      <c r="W14" s="688">
        <f>+L17</f>
        <v>0</v>
      </c>
      <c r="X14" s="199">
        <f>+L16</f>
        <v>0</v>
      </c>
      <c r="Y14" s="199">
        <f t="shared" si="1"/>
        <v>0</v>
      </c>
      <c r="Z14" s="232">
        <f t="shared" si="9"/>
        <v>0</v>
      </c>
      <c r="AA14" s="198">
        <f>+O14</f>
        <v>0</v>
      </c>
      <c r="AB14" s="199">
        <f>+O15</f>
        <v>0</v>
      </c>
      <c r="AC14" s="199">
        <f t="shared" si="2"/>
        <v>0</v>
      </c>
      <c r="AD14" s="232">
        <f t="shared" si="10"/>
        <v>0</v>
      </c>
      <c r="AE14" s="228">
        <f t="shared" si="11"/>
        <v>0</v>
      </c>
      <c r="AF14" s="647">
        <f t="shared" si="12"/>
        <v>0</v>
      </c>
      <c r="AG14" s="670">
        <f t="shared" si="13"/>
        <v>0</v>
      </c>
      <c r="AH14" s="670">
        <f t="shared" si="14"/>
        <v>0</v>
      </c>
      <c r="AI14" s="762"/>
      <c r="AJ14" s="700">
        <f t="shared" si="15"/>
        <v>0</v>
      </c>
      <c r="AK14" s="700">
        <f t="shared" si="16"/>
        <v>0</v>
      </c>
      <c r="AL14" s="701" t="str">
        <f t="shared" si="17"/>
        <v/>
      </c>
      <c r="AM14" s="227" t="str">
        <f>IF(R14="","",SMALL(AL$6:AL$33,ROWS(AN$6:AN14)))</f>
        <v/>
      </c>
      <c r="AN14" s="249" t="str">
        <f t="shared" si="3"/>
        <v/>
      </c>
      <c r="AO14" s="357" t="str">
        <f t="shared" si="4"/>
        <v/>
      </c>
      <c r="AP14" s="713" t="str">
        <f t="shared" si="18"/>
        <v/>
      </c>
      <c r="AQ14" s="706" t="str">
        <f>IF(AM14="","",IF(AND(AN13=AN14,AO13=AO14,AP13=AP14),AQ13,$AQ$6+8))</f>
        <v/>
      </c>
      <c r="AR14" s="715" t="str">
        <f t="shared" si="5"/>
        <v/>
      </c>
      <c r="AT14" s="825">
        <v>4</v>
      </c>
      <c r="AU14" s="114" t="str">
        <f>+AR8</f>
        <v/>
      </c>
      <c r="AV14" s="29">
        <v>12</v>
      </c>
      <c r="AY14" s="126"/>
    </row>
    <row r="15" spans="1:52" ht="21" thickBot="1">
      <c r="A15" s="177">
        <v>10</v>
      </c>
      <c r="B15" s="643"/>
      <c r="C15" s="207"/>
      <c r="D15" s="189"/>
      <c r="E15" s="476"/>
      <c r="F15" s="802">
        <v>10</v>
      </c>
      <c r="G15" s="801"/>
      <c r="H15" s="183" t="str">
        <f t="shared" si="0"/>
        <v/>
      </c>
      <c r="I15" s="216"/>
      <c r="J15" s="829"/>
      <c r="K15" s="184" t="str">
        <f>+H18</f>
        <v/>
      </c>
      <c r="L15" s="216"/>
      <c r="M15" s="829"/>
      <c r="N15" s="102" t="str">
        <f>+H16</f>
        <v/>
      </c>
      <c r="O15" s="473"/>
      <c r="P15" s="214"/>
      <c r="Q15" s="218">
        <v>10</v>
      </c>
      <c r="R15" s="684" t="str">
        <f t="shared" si="19"/>
        <v/>
      </c>
      <c r="S15" s="228">
        <f t="shared" si="19"/>
        <v>0</v>
      </c>
      <c r="T15" s="227">
        <f t="shared" ref="T15" si="25">+I14</f>
        <v>0</v>
      </c>
      <c r="U15" s="227">
        <f t="shared" si="7"/>
        <v>0</v>
      </c>
      <c r="V15" s="105">
        <f t="shared" si="8"/>
        <v>0</v>
      </c>
      <c r="W15" s="688">
        <f>+L14</f>
        <v>0</v>
      </c>
      <c r="X15" s="199">
        <f>+L15</f>
        <v>0</v>
      </c>
      <c r="Y15" s="199">
        <f t="shared" si="1"/>
        <v>0</v>
      </c>
      <c r="Z15" s="232">
        <f t="shared" si="9"/>
        <v>0</v>
      </c>
      <c r="AA15" s="198">
        <f>+O16</f>
        <v>0</v>
      </c>
      <c r="AB15" s="199">
        <f>+O17</f>
        <v>0</v>
      </c>
      <c r="AC15" s="199">
        <f t="shared" si="2"/>
        <v>0</v>
      </c>
      <c r="AD15" s="232">
        <f t="shared" si="10"/>
        <v>0</v>
      </c>
      <c r="AE15" s="228">
        <f t="shared" si="11"/>
        <v>0</v>
      </c>
      <c r="AF15" s="647">
        <f t="shared" si="12"/>
        <v>0</v>
      </c>
      <c r="AG15" s="670">
        <f t="shared" si="13"/>
        <v>0</v>
      </c>
      <c r="AH15" s="670">
        <f t="shared" si="14"/>
        <v>0</v>
      </c>
      <c r="AI15" s="762"/>
      <c r="AJ15" s="700">
        <f t="shared" si="15"/>
        <v>0</v>
      </c>
      <c r="AK15" s="700">
        <f t="shared" si="16"/>
        <v>0</v>
      </c>
      <c r="AL15" s="701" t="str">
        <f t="shared" si="17"/>
        <v/>
      </c>
      <c r="AM15" s="227" t="str">
        <f>IF(R15="","",SMALL(AL$6:AL$33,ROWS(AN$6:AN15)))</f>
        <v/>
      </c>
      <c r="AN15" s="249" t="str">
        <f t="shared" si="3"/>
        <v/>
      </c>
      <c r="AO15" s="357" t="str">
        <f t="shared" si="4"/>
        <v/>
      </c>
      <c r="AP15" s="713" t="str">
        <f t="shared" si="18"/>
        <v/>
      </c>
      <c r="AQ15" s="706" t="str">
        <f>IF(AM15="","",IF(AND(AN14=AN15,AO14=AO15,AP14=AP15),AQ14,$AQ$6+9))</f>
        <v/>
      </c>
      <c r="AR15" s="715" t="str">
        <f t="shared" si="5"/>
        <v/>
      </c>
      <c r="AT15" s="826"/>
      <c r="AU15" s="111" t="str">
        <f>+AR9</f>
        <v/>
      </c>
      <c r="AV15" s="30">
        <v>0</v>
      </c>
      <c r="AY15" s="126"/>
    </row>
    <row r="16" spans="1:52" ht="20.25">
      <c r="A16" s="177">
        <v>11</v>
      </c>
      <c r="B16" s="641"/>
      <c r="C16" s="208"/>
      <c r="D16" s="189"/>
      <c r="E16" s="476"/>
      <c r="F16" s="804">
        <v>11</v>
      </c>
      <c r="G16" s="828">
        <v>6</v>
      </c>
      <c r="H16" s="182" t="str">
        <f t="shared" si="0"/>
        <v/>
      </c>
      <c r="I16" s="212"/>
      <c r="J16" s="830">
        <v>9</v>
      </c>
      <c r="K16" s="185" t="str">
        <f>+H16</f>
        <v/>
      </c>
      <c r="L16" s="212"/>
      <c r="M16" s="830">
        <v>2</v>
      </c>
      <c r="N16" s="96" t="str">
        <f>+H15</f>
        <v/>
      </c>
      <c r="O16" s="352"/>
      <c r="P16" s="214"/>
      <c r="Q16" s="218">
        <v>11</v>
      </c>
      <c r="R16" s="684" t="str">
        <f t="shared" si="19"/>
        <v/>
      </c>
      <c r="S16" s="228">
        <f t="shared" si="19"/>
        <v>0</v>
      </c>
      <c r="T16" s="227">
        <f t="shared" ref="T16" si="26">+I17</f>
        <v>0</v>
      </c>
      <c r="U16" s="227">
        <f t="shared" si="7"/>
        <v>0</v>
      </c>
      <c r="V16" s="105">
        <f t="shared" si="8"/>
        <v>0</v>
      </c>
      <c r="W16" s="688">
        <f>+L16</f>
        <v>0</v>
      </c>
      <c r="X16" s="199">
        <f>+L17</f>
        <v>0</v>
      </c>
      <c r="Y16" s="199">
        <f t="shared" si="1"/>
        <v>0</v>
      </c>
      <c r="Z16" s="232">
        <f t="shared" si="9"/>
        <v>0</v>
      </c>
      <c r="AA16" s="198">
        <f>+O15</f>
        <v>0</v>
      </c>
      <c r="AB16" s="199">
        <f>+O14</f>
        <v>0</v>
      </c>
      <c r="AC16" s="199">
        <f t="shared" si="2"/>
        <v>0</v>
      </c>
      <c r="AD16" s="232">
        <f t="shared" si="10"/>
        <v>0</v>
      </c>
      <c r="AE16" s="228">
        <f t="shared" si="11"/>
        <v>0</v>
      </c>
      <c r="AF16" s="647">
        <f t="shared" si="12"/>
        <v>0</v>
      </c>
      <c r="AG16" s="670">
        <f t="shared" si="13"/>
        <v>0</v>
      </c>
      <c r="AH16" s="670">
        <f t="shared" si="14"/>
        <v>0</v>
      </c>
      <c r="AI16" s="762"/>
      <c r="AJ16" s="700">
        <f t="shared" si="15"/>
        <v>0</v>
      </c>
      <c r="AK16" s="700">
        <f t="shared" si="16"/>
        <v>0</v>
      </c>
      <c r="AL16" s="701" t="str">
        <f t="shared" si="17"/>
        <v/>
      </c>
      <c r="AM16" s="227" t="str">
        <f>IF(R16="","",SMALL(AL$6:AL$33,ROWS(AN$6:AN16)))</f>
        <v/>
      </c>
      <c r="AN16" s="249" t="str">
        <f t="shared" si="3"/>
        <v/>
      </c>
      <c r="AO16" s="357" t="str">
        <f t="shared" si="4"/>
        <v/>
      </c>
      <c r="AP16" s="713" t="str">
        <f t="shared" si="18"/>
        <v/>
      </c>
      <c r="AQ16" s="706" t="str">
        <f>IF(AM16="","",IF(AND(AN15=AN16,AO15=AO16,AP15=AP16),AQ15,$AQ$6+10))</f>
        <v/>
      </c>
      <c r="AR16" s="715" t="str">
        <f t="shared" si="5"/>
        <v/>
      </c>
      <c r="AT16" s="126"/>
      <c r="AU16" s="476"/>
      <c r="AV16" s="5"/>
      <c r="AY16" s="126"/>
    </row>
    <row r="17" spans="1:51" ht="21" thickBot="1">
      <c r="A17" s="177">
        <v>12</v>
      </c>
      <c r="B17" s="643"/>
      <c r="C17" s="207"/>
      <c r="D17" s="189"/>
      <c r="E17" s="476"/>
      <c r="F17" s="802">
        <v>12</v>
      </c>
      <c r="G17" s="829"/>
      <c r="H17" s="183" t="str">
        <f t="shared" si="0"/>
        <v/>
      </c>
      <c r="I17" s="216"/>
      <c r="J17" s="829"/>
      <c r="K17" s="184" t="str">
        <f>+H14</f>
        <v/>
      </c>
      <c r="L17" s="216"/>
      <c r="M17" s="829"/>
      <c r="N17" s="102" t="str">
        <f>+H17</f>
        <v/>
      </c>
      <c r="O17" s="473"/>
      <c r="P17" s="214"/>
      <c r="Q17" s="218">
        <v>12</v>
      </c>
      <c r="R17" s="684" t="str">
        <f t="shared" si="19"/>
        <v/>
      </c>
      <c r="S17" s="228">
        <f t="shared" si="19"/>
        <v>0</v>
      </c>
      <c r="T17" s="227">
        <f t="shared" ref="T17" si="27">+I16</f>
        <v>0</v>
      </c>
      <c r="U17" s="227">
        <f t="shared" si="7"/>
        <v>0</v>
      </c>
      <c r="V17" s="105">
        <f t="shared" si="8"/>
        <v>0</v>
      </c>
      <c r="W17" s="688">
        <f>+L19</f>
        <v>0</v>
      </c>
      <c r="X17" s="199">
        <f>+L18</f>
        <v>0</v>
      </c>
      <c r="Y17" s="199">
        <f t="shared" si="1"/>
        <v>0</v>
      </c>
      <c r="Z17" s="232">
        <f t="shared" si="9"/>
        <v>0</v>
      </c>
      <c r="AA17" s="198">
        <f>+O17</f>
        <v>0</v>
      </c>
      <c r="AB17" s="199">
        <f>+O16</f>
        <v>0</v>
      </c>
      <c r="AC17" s="199">
        <f t="shared" si="2"/>
        <v>0</v>
      </c>
      <c r="AD17" s="232">
        <f t="shared" si="10"/>
        <v>0</v>
      </c>
      <c r="AE17" s="228">
        <f t="shared" si="11"/>
        <v>0</v>
      </c>
      <c r="AF17" s="647">
        <f t="shared" si="12"/>
        <v>0</v>
      </c>
      <c r="AG17" s="670">
        <f t="shared" si="13"/>
        <v>0</v>
      </c>
      <c r="AH17" s="670">
        <f t="shared" si="14"/>
        <v>0</v>
      </c>
      <c r="AI17" s="762"/>
      <c r="AJ17" s="700">
        <f t="shared" si="15"/>
        <v>0</v>
      </c>
      <c r="AK17" s="700">
        <f t="shared" si="16"/>
        <v>0</v>
      </c>
      <c r="AL17" s="701" t="str">
        <f t="shared" si="17"/>
        <v/>
      </c>
      <c r="AM17" s="227" t="str">
        <f>IF(R17="","",SMALL(AL$6:AL$33,ROWS(AN$6:AN17)))</f>
        <v/>
      </c>
      <c r="AN17" s="249" t="str">
        <f t="shared" si="3"/>
        <v/>
      </c>
      <c r="AO17" s="357" t="str">
        <f t="shared" si="4"/>
        <v/>
      </c>
      <c r="AP17" s="713" t="str">
        <f t="shared" si="18"/>
        <v/>
      </c>
      <c r="AQ17" s="706" t="str">
        <f>IF(AM17="","",IF(AND(AN16=AN17,AO16=AO17,AP16=AP17),AQ16,$AQ$6+11))</f>
        <v/>
      </c>
      <c r="AR17" s="715" t="str">
        <f t="shared" si="5"/>
        <v/>
      </c>
      <c r="AU17" s="476"/>
      <c r="AV17" s="5"/>
      <c r="AY17" s="126"/>
    </row>
    <row r="18" spans="1:51" ht="20.25">
      <c r="A18" s="177">
        <v>13</v>
      </c>
      <c r="B18" s="641"/>
      <c r="C18" s="208"/>
      <c r="D18" s="189"/>
      <c r="E18" s="476"/>
      <c r="F18" s="804">
        <v>13</v>
      </c>
      <c r="G18" s="828">
        <v>7</v>
      </c>
      <c r="H18" s="182" t="str">
        <f t="shared" si="0"/>
        <v/>
      </c>
      <c r="I18" s="212"/>
      <c r="J18" s="830">
        <v>8</v>
      </c>
      <c r="K18" s="185" t="str">
        <f>+H19</f>
        <v/>
      </c>
      <c r="L18" s="212"/>
      <c r="M18" s="830">
        <v>3</v>
      </c>
      <c r="N18" s="96" t="str">
        <f>+H20</f>
        <v/>
      </c>
      <c r="O18" s="352"/>
      <c r="P18" s="214"/>
      <c r="Q18" s="218">
        <v>13</v>
      </c>
      <c r="R18" s="684" t="str">
        <f t="shared" si="19"/>
        <v/>
      </c>
      <c r="S18" s="228">
        <f t="shared" si="19"/>
        <v>0</v>
      </c>
      <c r="T18" s="227">
        <f t="shared" ref="T18" si="28">+I19</f>
        <v>0</v>
      </c>
      <c r="U18" s="227">
        <f t="shared" si="7"/>
        <v>0</v>
      </c>
      <c r="V18" s="105">
        <f t="shared" si="8"/>
        <v>0</v>
      </c>
      <c r="W18" s="688">
        <f>+L15</f>
        <v>0</v>
      </c>
      <c r="X18" s="199">
        <f>+L14</f>
        <v>0</v>
      </c>
      <c r="Y18" s="199">
        <f t="shared" si="1"/>
        <v>0</v>
      </c>
      <c r="Z18" s="232">
        <f t="shared" si="9"/>
        <v>0</v>
      </c>
      <c r="AA18" s="198">
        <f>+O19</f>
        <v>0</v>
      </c>
      <c r="AB18" s="199">
        <f>+O18</f>
        <v>0</v>
      </c>
      <c r="AC18" s="199">
        <f t="shared" si="2"/>
        <v>0</v>
      </c>
      <c r="AD18" s="232">
        <f t="shared" si="10"/>
        <v>0</v>
      </c>
      <c r="AE18" s="228">
        <f t="shared" si="11"/>
        <v>0</v>
      </c>
      <c r="AF18" s="647">
        <f t="shared" si="12"/>
        <v>0</v>
      </c>
      <c r="AG18" s="670">
        <f t="shared" si="13"/>
        <v>0</v>
      </c>
      <c r="AH18" s="670">
        <f t="shared" si="14"/>
        <v>0</v>
      </c>
      <c r="AI18" s="762"/>
      <c r="AJ18" s="700">
        <f t="shared" si="15"/>
        <v>0</v>
      </c>
      <c r="AK18" s="700">
        <f t="shared" si="16"/>
        <v>0</v>
      </c>
      <c r="AL18" s="701" t="str">
        <f t="shared" si="17"/>
        <v/>
      </c>
      <c r="AM18" s="227" t="str">
        <f>IF(R18="","",SMALL(AL$6:AL$33,ROWS(AN$6:AN18)))</f>
        <v/>
      </c>
      <c r="AN18" s="249" t="str">
        <f t="shared" si="3"/>
        <v/>
      </c>
      <c r="AO18" s="357" t="str">
        <f t="shared" si="4"/>
        <v/>
      </c>
      <c r="AP18" s="713" t="str">
        <f t="shared" si="18"/>
        <v/>
      </c>
      <c r="AQ18" s="706" t="str">
        <f>IF(AM18="","",IF(AND(AN17=AN18,AO17=AO18,AP17=AP18),AQ17,$AQ$6+12))</f>
        <v/>
      </c>
      <c r="AR18" s="715" t="str">
        <f t="shared" si="5"/>
        <v/>
      </c>
      <c r="AU18" s="476"/>
      <c r="AV18" s="5"/>
      <c r="AY18" s="126"/>
    </row>
    <row r="19" spans="1:51" ht="21" thickBot="1">
      <c r="A19" s="177">
        <v>14</v>
      </c>
      <c r="B19" s="643"/>
      <c r="C19" s="207"/>
      <c r="D19" s="189"/>
      <c r="E19" s="476"/>
      <c r="F19" s="802">
        <v>14</v>
      </c>
      <c r="G19" s="829"/>
      <c r="H19" s="183" t="str">
        <f t="shared" si="0"/>
        <v/>
      </c>
      <c r="I19" s="216"/>
      <c r="J19" s="829"/>
      <c r="K19" s="184" t="str">
        <f>+H17</f>
        <v/>
      </c>
      <c r="L19" s="216"/>
      <c r="M19" s="829"/>
      <c r="N19" s="102" t="str">
        <f>+H18</f>
        <v/>
      </c>
      <c r="O19" s="473"/>
      <c r="P19" s="214"/>
      <c r="Q19" s="218">
        <v>14</v>
      </c>
      <c r="R19" s="684" t="str">
        <f t="shared" si="19"/>
        <v/>
      </c>
      <c r="S19" s="228">
        <f t="shared" si="19"/>
        <v>0</v>
      </c>
      <c r="T19" s="227">
        <f t="shared" ref="T19" si="29">+I18</f>
        <v>0</v>
      </c>
      <c r="U19" s="227">
        <f t="shared" si="7"/>
        <v>0</v>
      </c>
      <c r="V19" s="105">
        <f t="shared" si="8"/>
        <v>0</v>
      </c>
      <c r="W19" s="688">
        <f>+L18</f>
        <v>0</v>
      </c>
      <c r="X19" s="199">
        <f>+L19</f>
        <v>0</v>
      </c>
      <c r="Y19" s="199">
        <f t="shared" si="1"/>
        <v>0</v>
      </c>
      <c r="Z19" s="232">
        <f t="shared" si="9"/>
        <v>0</v>
      </c>
      <c r="AA19" s="198">
        <f>+O20</f>
        <v>0</v>
      </c>
      <c r="AB19" s="199">
        <f>+O21</f>
        <v>0</v>
      </c>
      <c r="AC19" s="199">
        <f t="shared" si="2"/>
        <v>0</v>
      </c>
      <c r="AD19" s="232">
        <f t="shared" si="10"/>
        <v>0</v>
      </c>
      <c r="AE19" s="228">
        <f t="shared" si="11"/>
        <v>0</v>
      </c>
      <c r="AF19" s="647">
        <f t="shared" si="12"/>
        <v>0</v>
      </c>
      <c r="AG19" s="670">
        <f t="shared" si="13"/>
        <v>0</v>
      </c>
      <c r="AH19" s="670">
        <f t="shared" si="14"/>
        <v>0</v>
      </c>
      <c r="AI19" s="762"/>
      <c r="AJ19" s="700">
        <f t="shared" si="15"/>
        <v>0</v>
      </c>
      <c r="AK19" s="700">
        <f t="shared" si="16"/>
        <v>0</v>
      </c>
      <c r="AL19" s="701" t="str">
        <f t="shared" si="17"/>
        <v/>
      </c>
      <c r="AM19" s="227" t="str">
        <f>IF(R19="","",SMALL(AL$6:AL$33,ROWS(AN$6:AN19)))</f>
        <v/>
      </c>
      <c r="AN19" s="249" t="str">
        <f t="shared" si="3"/>
        <v/>
      </c>
      <c r="AO19" s="357" t="str">
        <f t="shared" si="4"/>
        <v/>
      </c>
      <c r="AP19" s="713" t="str">
        <f t="shared" si="18"/>
        <v/>
      </c>
      <c r="AQ19" s="706" t="str">
        <f>IF(AM19="","",IF(AND(AN18=AN19,AO18=AO19,AP18=AP19),AQ18,$AQ$6+13))</f>
        <v/>
      </c>
      <c r="AR19" s="715" t="str">
        <f t="shared" si="5"/>
        <v/>
      </c>
      <c r="AU19" s="476"/>
      <c r="AV19" s="5"/>
      <c r="AY19" s="126"/>
    </row>
    <row r="20" spans="1:51" ht="20.25">
      <c r="A20" s="177">
        <v>15</v>
      </c>
      <c r="B20" s="641"/>
      <c r="C20" s="208"/>
      <c r="D20" s="189"/>
      <c r="E20" s="476"/>
      <c r="F20" s="804">
        <v>15</v>
      </c>
      <c r="G20" s="828">
        <v>8</v>
      </c>
      <c r="H20" s="182" t="str">
        <f t="shared" si="0"/>
        <v/>
      </c>
      <c r="I20" s="212"/>
      <c r="J20" s="830">
        <v>7</v>
      </c>
      <c r="K20" s="185" t="str">
        <f>+H22</f>
        <v/>
      </c>
      <c r="L20" s="212"/>
      <c r="M20" s="830">
        <v>4</v>
      </c>
      <c r="N20" s="96" t="str">
        <f>+H19</f>
        <v/>
      </c>
      <c r="O20" s="352"/>
      <c r="P20" s="214"/>
      <c r="Q20" s="218">
        <v>15</v>
      </c>
      <c r="R20" s="684" t="str">
        <f t="shared" si="19"/>
        <v/>
      </c>
      <c r="S20" s="228">
        <f t="shared" si="19"/>
        <v>0</v>
      </c>
      <c r="T20" s="227">
        <f t="shared" ref="T20" si="30">+I21</f>
        <v>0</v>
      </c>
      <c r="U20" s="227">
        <f t="shared" si="7"/>
        <v>0</v>
      </c>
      <c r="V20" s="105">
        <f t="shared" si="8"/>
        <v>0</v>
      </c>
      <c r="W20" s="688">
        <f>+L21</f>
        <v>0</v>
      </c>
      <c r="X20" s="199">
        <f>+L20</f>
        <v>0</v>
      </c>
      <c r="Y20" s="199">
        <f t="shared" si="1"/>
        <v>0</v>
      </c>
      <c r="Z20" s="232">
        <f t="shared" si="9"/>
        <v>0</v>
      </c>
      <c r="AA20" s="198">
        <f>+O18</f>
        <v>0</v>
      </c>
      <c r="AB20" s="199">
        <f>+O19</f>
        <v>0</v>
      </c>
      <c r="AC20" s="199">
        <f t="shared" si="2"/>
        <v>0</v>
      </c>
      <c r="AD20" s="232">
        <f t="shared" si="10"/>
        <v>0</v>
      </c>
      <c r="AE20" s="228">
        <f t="shared" si="11"/>
        <v>0</v>
      </c>
      <c r="AF20" s="647">
        <f t="shared" si="12"/>
        <v>0</v>
      </c>
      <c r="AG20" s="670">
        <f t="shared" si="13"/>
        <v>0</v>
      </c>
      <c r="AH20" s="670">
        <f t="shared" si="14"/>
        <v>0</v>
      </c>
      <c r="AI20" s="762"/>
      <c r="AJ20" s="700">
        <f t="shared" si="15"/>
        <v>0</v>
      </c>
      <c r="AK20" s="700">
        <f t="shared" si="16"/>
        <v>0</v>
      </c>
      <c r="AL20" s="701" t="str">
        <f t="shared" si="17"/>
        <v/>
      </c>
      <c r="AM20" s="227" t="str">
        <f>IF(R20="","",SMALL(AL$6:AL$33,ROWS(AN$6:AN20)))</f>
        <v/>
      </c>
      <c r="AN20" s="249" t="str">
        <f t="shared" si="3"/>
        <v/>
      </c>
      <c r="AO20" s="357" t="str">
        <f t="shared" si="4"/>
        <v/>
      </c>
      <c r="AP20" s="713" t="str">
        <f t="shared" si="18"/>
        <v/>
      </c>
      <c r="AQ20" s="706" t="str">
        <f>IF(AM20="","",IF(AND(AN19=AN20,AO19=AO20,AP19=AP20),AQ19,$AQ$6+14))</f>
        <v/>
      </c>
      <c r="AR20" s="715" t="str">
        <f t="shared" si="5"/>
        <v/>
      </c>
      <c r="AU20" s="476"/>
      <c r="AV20" s="5"/>
      <c r="AY20" s="126"/>
    </row>
    <row r="21" spans="1:51" ht="21" thickBot="1">
      <c r="A21" s="177">
        <v>16</v>
      </c>
      <c r="B21" s="812"/>
      <c r="C21" s="207"/>
      <c r="D21" s="189"/>
      <c r="E21" s="476"/>
      <c r="F21" s="802">
        <v>16</v>
      </c>
      <c r="G21" s="829"/>
      <c r="H21" s="183" t="str">
        <f t="shared" si="0"/>
        <v/>
      </c>
      <c r="I21" s="216"/>
      <c r="J21" s="829"/>
      <c r="K21" s="184" t="str">
        <f>+H20</f>
        <v/>
      </c>
      <c r="L21" s="216"/>
      <c r="M21" s="829"/>
      <c r="N21" s="102" t="str">
        <f>+H21</f>
        <v/>
      </c>
      <c r="O21" s="473"/>
      <c r="P21" s="214"/>
      <c r="Q21" s="218">
        <v>16</v>
      </c>
      <c r="R21" s="684" t="str">
        <f t="shared" si="19"/>
        <v/>
      </c>
      <c r="S21" s="228">
        <f t="shared" si="19"/>
        <v>0</v>
      </c>
      <c r="T21" s="227">
        <f t="shared" ref="T21" si="31">+I20</f>
        <v>0</v>
      </c>
      <c r="U21" s="227">
        <f t="shared" si="7"/>
        <v>0</v>
      </c>
      <c r="V21" s="105">
        <f t="shared" si="8"/>
        <v>0</v>
      </c>
      <c r="W21" s="688">
        <f>+L23</f>
        <v>0</v>
      </c>
      <c r="X21" s="199">
        <f>+L22</f>
        <v>0</v>
      </c>
      <c r="Y21" s="199">
        <f t="shared" si="1"/>
        <v>0</v>
      </c>
      <c r="Z21" s="232">
        <f t="shared" si="9"/>
        <v>0</v>
      </c>
      <c r="AA21" s="198">
        <f>+O21</f>
        <v>0</v>
      </c>
      <c r="AB21" s="199">
        <f>+O20</f>
        <v>0</v>
      </c>
      <c r="AC21" s="199">
        <f t="shared" si="2"/>
        <v>0</v>
      </c>
      <c r="AD21" s="232">
        <f t="shared" si="10"/>
        <v>0</v>
      </c>
      <c r="AE21" s="228">
        <f t="shared" si="11"/>
        <v>0</v>
      </c>
      <c r="AF21" s="647">
        <f t="shared" si="12"/>
        <v>0</v>
      </c>
      <c r="AG21" s="670">
        <f t="shared" si="13"/>
        <v>0</v>
      </c>
      <c r="AH21" s="670">
        <f t="shared" si="14"/>
        <v>0</v>
      </c>
      <c r="AI21" s="762"/>
      <c r="AJ21" s="700">
        <f t="shared" si="15"/>
        <v>0</v>
      </c>
      <c r="AK21" s="700">
        <f t="shared" si="16"/>
        <v>0</v>
      </c>
      <c r="AL21" s="701" t="str">
        <f t="shared" si="17"/>
        <v/>
      </c>
      <c r="AM21" s="227" t="str">
        <f>IF(R21="","",SMALL(AL$6:AL$33,ROWS(AN$6:AN21)))</f>
        <v/>
      </c>
      <c r="AN21" s="249" t="str">
        <f t="shared" si="3"/>
        <v/>
      </c>
      <c r="AO21" s="357" t="str">
        <f t="shared" si="4"/>
        <v/>
      </c>
      <c r="AP21" s="713" t="str">
        <f t="shared" si="18"/>
        <v/>
      </c>
      <c r="AQ21" s="706" t="str">
        <f>IF(AM21="","",IF(AND(AN20=AN21,AO20=AO21,AP20=AP21),AQ20,$AQ$6+15))</f>
        <v/>
      </c>
      <c r="AR21" s="715" t="str">
        <f t="shared" si="5"/>
        <v/>
      </c>
      <c r="AU21" s="476"/>
      <c r="AV21" s="5"/>
      <c r="AY21" s="126"/>
    </row>
    <row r="22" spans="1:51" ht="20.25">
      <c r="A22" s="177">
        <v>17</v>
      </c>
      <c r="B22" s="641"/>
      <c r="C22" s="208"/>
      <c r="D22" s="189"/>
      <c r="E22" s="476"/>
      <c r="F22" s="804">
        <v>17</v>
      </c>
      <c r="G22" s="828">
        <v>9</v>
      </c>
      <c r="H22" s="182" t="str">
        <f t="shared" si="0"/>
        <v/>
      </c>
      <c r="I22" s="212"/>
      <c r="J22" s="830">
        <v>6</v>
      </c>
      <c r="K22" s="185" t="str">
        <f>+H23</f>
        <v/>
      </c>
      <c r="L22" s="212"/>
      <c r="M22" s="830">
        <v>8</v>
      </c>
      <c r="N22" s="96" t="str">
        <f>+H25</f>
        <v/>
      </c>
      <c r="O22" s="352"/>
      <c r="P22" s="214"/>
      <c r="Q22" s="218">
        <v>17</v>
      </c>
      <c r="R22" s="684" t="str">
        <f t="shared" si="19"/>
        <v/>
      </c>
      <c r="S22" s="228">
        <f t="shared" si="19"/>
        <v>0</v>
      </c>
      <c r="T22" s="227">
        <f t="shared" ref="T22" si="32">+I23</f>
        <v>0</v>
      </c>
      <c r="U22" s="227">
        <f t="shared" si="7"/>
        <v>0</v>
      </c>
      <c r="V22" s="105">
        <f t="shared" si="8"/>
        <v>0</v>
      </c>
      <c r="W22" s="688">
        <f>+L20</f>
        <v>0</v>
      </c>
      <c r="X22" s="199">
        <f>+L21</f>
        <v>0</v>
      </c>
      <c r="Y22" s="199">
        <f t="shared" si="1"/>
        <v>0</v>
      </c>
      <c r="Z22" s="232">
        <f t="shared" si="9"/>
        <v>0</v>
      </c>
      <c r="AA22" s="198">
        <f>+O23</f>
        <v>0</v>
      </c>
      <c r="AB22" s="199">
        <f>+O22</f>
        <v>0</v>
      </c>
      <c r="AC22" s="199">
        <f t="shared" si="2"/>
        <v>0</v>
      </c>
      <c r="AD22" s="232">
        <f t="shared" si="10"/>
        <v>0</v>
      </c>
      <c r="AE22" s="228">
        <f t="shared" si="11"/>
        <v>0</v>
      </c>
      <c r="AF22" s="647">
        <f t="shared" si="12"/>
        <v>0</v>
      </c>
      <c r="AG22" s="670">
        <f t="shared" si="13"/>
        <v>0</v>
      </c>
      <c r="AH22" s="670">
        <f t="shared" si="14"/>
        <v>0</v>
      </c>
      <c r="AI22" s="762"/>
      <c r="AJ22" s="700">
        <f t="shared" si="15"/>
        <v>0</v>
      </c>
      <c r="AK22" s="700">
        <f t="shared" si="16"/>
        <v>0</v>
      </c>
      <c r="AL22" s="701" t="str">
        <f t="shared" si="17"/>
        <v/>
      </c>
      <c r="AM22" s="227" t="str">
        <f>IF(R22="","",SMALL(AL$6:AL$33,ROWS(AN$6:AN22)))</f>
        <v/>
      </c>
      <c r="AN22" s="249" t="str">
        <f t="shared" si="3"/>
        <v/>
      </c>
      <c r="AO22" s="357" t="str">
        <f t="shared" si="4"/>
        <v/>
      </c>
      <c r="AP22" s="713" t="str">
        <f t="shared" si="18"/>
        <v/>
      </c>
      <c r="AQ22" s="706" t="str">
        <f>IF(AM22="","",IF(AND(AN21=AN22,AO21=AO22,AP21=AP22),AQ21,$AQ$6+16))</f>
        <v/>
      </c>
      <c r="AR22" s="715" t="str">
        <f t="shared" si="5"/>
        <v/>
      </c>
      <c r="AU22" s="476"/>
      <c r="AV22" s="5"/>
      <c r="AY22" s="126"/>
    </row>
    <row r="23" spans="1:51" ht="21" thickBot="1">
      <c r="A23" s="177">
        <v>18</v>
      </c>
      <c r="B23" s="812"/>
      <c r="C23" s="207"/>
      <c r="D23" s="189"/>
      <c r="F23" s="802">
        <v>18</v>
      </c>
      <c r="G23" s="829"/>
      <c r="H23" s="183" t="str">
        <f t="shared" si="0"/>
        <v/>
      </c>
      <c r="I23" s="216"/>
      <c r="J23" s="829"/>
      <c r="K23" s="186" t="str">
        <f>+H21</f>
        <v/>
      </c>
      <c r="L23" s="216"/>
      <c r="M23" s="829"/>
      <c r="N23" s="102" t="str">
        <f>+H22</f>
        <v/>
      </c>
      <c r="O23" s="473"/>
      <c r="P23" s="214"/>
      <c r="Q23" s="218">
        <v>18</v>
      </c>
      <c r="R23" s="684" t="str">
        <f t="shared" si="19"/>
        <v/>
      </c>
      <c r="S23" s="228">
        <f t="shared" si="19"/>
        <v>0</v>
      </c>
      <c r="T23" s="227">
        <f t="shared" ref="T23" si="33">+I22</f>
        <v>0</v>
      </c>
      <c r="U23" s="227">
        <f t="shared" ref="U23:U33" si="34">SUM(S23-T23)</f>
        <v>0</v>
      </c>
      <c r="V23" s="105">
        <f t="shared" si="8"/>
        <v>0</v>
      </c>
      <c r="W23" s="688">
        <f>+L22</f>
        <v>0</v>
      </c>
      <c r="X23" s="199">
        <f>+L23</f>
        <v>0</v>
      </c>
      <c r="Y23" s="199">
        <f t="shared" si="1"/>
        <v>0</v>
      </c>
      <c r="Z23" s="232">
        <f t="shared" si="9"/>
        <v>0</v>
      </c>
      <c r="AA23" s="198">
        <f>+O25</f>
        <v>0</v>
      </c>
      <c r="AB23" s="199">
        <f>+O24</f>
        <v>0</v>
      </c>
      <c r="AC23" s="199">
        <f t="shared" si="2"/>
        <v>0</v>
      </c>
      <c r="AD23" s="232">
        <f t="shared" si="10"/>
        <v>0</v>
      </c>
      <c r="AE23" s="228">
        <f t="shared" si="11"/>
        <v>0</v>
      </c>
      <c r="AF23" s="647">
        <f t="shared" si="12"/>
        <v>0</v>
      </c>
      <c r="AG23" s="670">
        <f t="shared" si="13"/>
        <v>0</v>
      </c>
      <c r="AH23" s="670">
        <f t="shared" si="14"/>
        <v>0</v>
      </c>
      <c r="AI23" s="762"/>
      <c r="AJ23" s="700">
        <f t="shared" si="15"/>
        <v>0</v>
      </c>
      <c r="AK23" s="700">
        <f t="shared" si="16"/>
        <v>0</v>
      </c>
      <c r="AL23" s="701" t="str">
        <f t="shared" si="17"/>
        <v/>
      </c>
      <c r="AM23" s="227" t="str">
        <f>IF(R23="","",SMALL(AL$6:AL$33,ROWS(AN$6:AN23)))</f>
        <v/>
      </c>
      <c r="AN23" s="249" t="str">
        <f t="shared" si="3"/>
        <v/>
      </c>
      <c r="AO23" s="357" t="str">
        <f t="shared" si="4"/>
        <v/>
      </c>
      <c r="AP23" s="713" t="str">
        <f t="shared" si="18"/>
        <v/>
      </c>
      <c r="AQ23" s="706" t="str">
        <f>IF(AM23="","",IF(AND(AN22=AN23,AO22=AO23,AP22=AP23),AQ22,$AQ$6+17))</f>
        <v/>
      </c>
      <c r="AR23" s="715" t="str">
        <f t="shared" si="5"/>
        <v/>
      </c>
      <c r="AU23" s="476"/>
      <c r="AV23" s="5"/>
      <c r="AY23" s="126"/>
    </row>
    <row r="24" spans="1:51" ht="20.25">
      <c r="A24" s="177">
        <v>19</v>
      </c>
      <c r="B24" s="641"/>
      <c r="C24" s="207"/>
      <c r="D24" s="189"/>
      <c r="F24" s="803">
        <v>19</v>
      </c>
      <c r="G24" s="828">
        <v>10</v>
      </c>
      <c r="H24" s="182" t="str">
        <f t="shared" si="0"/>
        <v/>
      </c>
      <c r="I24" s="212"/>
      <c r="J24" s="830">
        <v>5</v>
      </c>
      <c r="K24" s="185" t="str">
        <f>+H26</f>
        <v/>
      </c>
      <c r="L24" s="212"/>
      <c r="M24" s="830">
        <v>7</v>
      </c>
      <c r="N24" s="353" t="str">
        <f>+H24</f>
        <v/>
      </c>
      <c r="O24" s="352"/>
      <c r="P24" s="214"/>
      <c r="Q24" s="218">
        <v>19</v>
      </c>
      <c r="R24" s="684" t="str">
        <f t="shared" ref="R24:R33" si="35">+H24</f>
        <v/>
      </c>
      <c r="S24" s="256">
        <f>+I24</f>
        <v>0</v>
      </c>
      <c r="T24" s="257">
        <f>+I25</f>
        <v>0</v>
      </c>
      <c r="U24" s="227">
        <f t="shared" ref="U24:U31" si="36">SUM(S24-T24)</f>
        <v>0</v>
      </c>
      <c r="V24" s="105">
        <f t="shared" si="8"/>
        <v>0</v>
      </c>
      <c r="W24" s="695">
        <f>+L25</f>
        <v>0</v>
      </c>
      <c r="X24" s="104">
        <f>+L24</f>
        <v>0</v>
      </c>
      <c r="Y24" s="199">
        <f t="shared" si="1"/>
        <v>0</v>
      </c>
      <c r="Z24" s="232">
        <f t="shared" si="9"/>
        <v>0</v>
      </c>
      <c r="AA24" s="103">
        <f>+O24</f>
        <v>0</v>
      </c>
      <c r="AB24" s="104">
        <f>+O25</f>
        <v>0</v>
      </c>
      <c r="AC24" s="199">
        <f t="shared" si="2"/>
        <v>0</v>
      </c>
      <c r="AD24" s="232">
        <f t="shared" si="10"/>
        <v>0</v>
      </c>
      <c r="AE24" s="228">
        <f t="shared" si="11"/>
        <v>0</v>
      </c>
      <c r="AF24" s="647">
        <f t="shared" si="12"/>
        <v>0</v>
      </c>
      <c r="AG24" s="670">
        <f t="shared" si="13"/>
        <v>0</v>
      </c>
      <c r="AH24" s="670">
        <f t="shared" si="14"/>
        <v>0</v>
      </c>
      <c r="AI24" s="762"/>
      <c r="AJ24" s="700">
        <f t="shared" si="15"/>
        <v>0</v>
      </c>
      <c r="AK24" s="700">
        <f t="shared" si="16"/>
        <v>0</v>
      </c>
      <c r="AL24" s="701" t="str">
        <f t="shared" si="17"/>
        <v/>
      </c>
      <c r="AM24" s="227" t="str">
        <f>IF(R24="","",SMALL(AL$6:AL$33,ROWS(AN$6:AN24)))</f>
        <v/>
      </c>
      <c r="AN24" s="249" t="str">
        <f t="shared" si="3"/>
        <v/>
      </c>
      <c r="AO24" s="357" t="str">
        <f t="shared" si="4"/>
        <v/>
      </c>
      <c r="AP24" s="713" t="str">
        <f t="shared" si="18"/>
        <v/>
      </c>
      <c r="AQ24" s="706" t="str">
        <f>IF(AM24="","",IF(AND(AN23=AN24,AO23=AO24,AP23=AP24),AQ23,$AQ$6+18))</f>
        <v/>
      </c>
      <c r="AR24" s="715" t="str">
        <f t="shared" si="5"/>
        <v/>
      </c>
      <c r="AU24" s="476"/>
      <c r="AV24" s="5"/>
      <c r="AY24" s="126"/>
    </row>
    <row r="25" spans="1:51" ht="21" thickBot="1">
      <c r="A25" s="177">
        <v>20</v>
      </c>
      <c r="B25" s="641"/>
      <c r="C25" s="207"/>
      <c r="D25" s="189"/>
      <c r="F25" s="802">
        <v>20</v>
      </c>
      <c r="G25" s="829"/>
      <c r="H25" s="183" t="str">
        <f t="shared" si="0"/>
        <v/>
      </c>
      <c r="I25" s="216"/>
      <c r="J25" s="829"/>
      <c r="K25" s="341" t="str">
        <f>+H24</f>
        <v/>
      </c>
      <c r="L25" s="216"/>
      <c r="M25" s="829"/>
      <c r="N25" s="343" t="str">
        <f>+H23</f>
        <v/>
      </c>
      <c r="O25" s="473"/>
      <c r="P25" s="214"/>
      <c r="Q25" s="218">
        <v>20</v>
      </c>
      <c r="R25" s="684" t="str">
        <f t="shared" si="35"/>
        <v/>
      </c>
      <c r="S25" s="256">
        <f>+I25</f>
        <v>0</v>
      </c>
      <c r="T25" s="257">
        <f>+I24</f>
        <v>0</v>
      </c>
      <c r="U25" s="227">
        <f t="shared" si="36"/>
        <v>0</v>
      </c>
      <c r="V25" s="105">
        <f t="shared" si="8"/>
        <v>0</v>
      </c>
      <c r="W25" s="695">
        <f>+L27</f>
        <v>0</v>
      </c>
      <c r="X25" s="104">
        <f>+L26</f>
        <v>0</v>
      </c>
      <c r="Y25" s="199">
        <f t="shared" si="1"/>
        <v>0</v>
      </c>
      <c r="Z25" s="232">
        <f t="shared" si="9"/>
        <v>0</v>
      </c>
      <c r="AA25" s="103">
        <f>+O22</f>
        <v>0</v>
      </c>
      <c r="AB25" s="104">
        <f>+O23</f>
        <v>0</v>
      </c>
      <c r="AC25" s="199">
        <f t="shared" si="2"/>
        <v>0</v>
      </c>
      <c r="AD25" s="232">
        <f t="shared" si="10"/>
        <v>0</v>
      </c>
      <c r="AE25" s="228">
        <f t="shared" si="11"/>
        <v>0</v>
      </c>
      <c r="AF25" s="647">
        <f t="shared" si="12"/>
        <v>0</v>
      </c>
      <c r="AG25" s="670">
        <f t="shared" si="13"/>
        <v>0</v>
      </c>
      <c r="AH25" s="670">
        <f t="shared" si="14"/>
        <v>0</v>
      </c>
      <c r="AI25" s="762"/>
      <c r="AJ25" s="700">
        <f t="shared" si="15"/>
        <v>0</v>
      </c>
      <c r="AK25" s="700">
        <f t="shared" si="16"/>
        <v>0</v>
      </c>
      <c r="AL25" s="701" t="str">
        <f t="shared" si="17"/>
        <v/>
      </c>
      <c r="AM25" s="227" t="str">
        <f>IF(R25="","",SMALL(AL$6:AL$33,ROWS(AN$6:AN25)))</f>
        <v/>
      </c>
      <c r="AN25" s="249" t="str">
        <f t="shared" si="3"/>
        <v/>
      </c>
      <c r="AO25" s="357" t="str">
        <f t="shared" si="4"/>
        <v/>
      </c>
      <c r="AP25" s="713" t="str">
        <f t="shared" si="18"/>
        <v/>
      </c>
      <c r="AQ25" s="706" t="str">
        <f>IF(AM25="","",IF(AND(AN24=AN25,AO24=AO25,AP24=AP25),AQ24,$AQ$6+19))</f>
        <v/>
      </c>
      <c r="AR25" s="715" t="str">
        <f t="shared" si="5"/>
        <v/>
      </c>
      <c r="AU25" s="476"/>
      <c r="AV25" s="5"/>
      <c r="AY25" s="126"/>
    </row>
    <row r="26" spans="1:51" ht="20.25">
      <c r="A26" s="177">
        <v>21</v>
      </c>
      <c r="B26" s="641"/>
      <c r="C26" s="208"/>
      <c r="D26" s="189"/>
      <c r="F26" s="804">
        <v>21</v>
      </c>
      <c r="G26" s="828">
        <v>11</v>
      </c>
      <c r="H26" s="182" t="str">
        <f t="shared" si="0"/>
        <v/>
      </c>
      <c r="I26" s="212"/>
      <c r="J26" s="830">
        <v>4</v>
      </c>
      <c r="K26" s="185" t="str">
        <f>+H28</f>
        <v/>
      </c>
      <c r="L26" s="212"/>
      <c r="M26" s="830">
        <v>9</v>
      </c>
      <c r="N26" s="353" t="str">
        <f>+H29</f>
        <v/>
      </c>
      <c r="O26" s="352"/>
      <c r="P26" s="214"/>
      <c r="Q26" s="218">
        <v>21</v>
      </c>
      <c r="R26" s="684" t="str">
        <f t="shared" si="35"/>
        <v/>
      </c>
      <c r="S26" s="256">
        <f t="shared" ref="S26:S33" si="37">+I26</f>
        <v>0</v>
      </c>
      <c r="T26" s="257">
        <f>+I27</f>
        <v>0</v>
      </c>
      <c r="U26" s="227">
        <f t="shared" si="36"/>
        <v>0</v>
      </c>
      <c r="V26" s="105">
        <f t="shared" si="8"/>
        <v>0</v>
      </c>
      <c r="W26" s="695">
        <f>+L24</f>
        <v>0</v>
      </c>
      <c r="X26" s="104">
        <f>+L25</f>
        <v>0</v>
      </c>
      <c r="Y26" s="199">
        <f t="shared" si="1"/>
        <v>0</v>
      </c>
      <c r="Z26" s="232">
        <f t="shared" si="9"/>
        <v>0</v>
      </c>
      <c r="AA26" s="103">
        <f>+O28</f>
        <v>0</v>
      </c>
      <c r="AB26" s="104">
        <f>+O29</f>
        <v>0</v>
      </c>
      <c r="AC26" s="199">
        <f t="shared" si="2"/>
        <v>0</v>
      </c>
      <c r="AD26" s="232">
        <f t="shared" si="10"/>
        <v>0</v>
      </c>
      <c r="AE26" s="228">
        <f t="shared" si="11"/>
        <v>0</v>
      </c>
      <c r="AF26" s="647">
        <f t="shared" si="12"/>
        <v>0</v>
      </c>
      <c r="AG26" s="670">
        <f t="shared" si="13"/>
        <v>0</v>
      </c>
      <c r="AH26" s="670">
        <f t="shared" si="14"/>
        <v>0</v>
      </c>
      <c r="AI26" s="762"/>
      <c r="AJ26" s="700">
        <f t="shared" si="15"/>
        <v>0</v>
      </c>
      <c r="AK26" s="700">
        <f t="shared" si="16"/>
        <v>0</v>
      </c>
      <c r="AL26" s="701" t="str">
        <f t="shared" si="17"/>
        <v/>
      </c>
      <c r="AM26" s="227" t="str">
        <f>IF(R26="","",SMALL(AL$6:AL$33,ROWS(AN$6:AN26)))</f>
        <v/>
      </c>
      <c r="AN26" s="249" t="str">
        <f t="shared" si="3"/>
        <v/>
      </c>
      <c r="AO26" s="357" t="str">
        <f t="shared" si="4"/>
        <v/>
      </c>
      <c r="AP26" s="713" t="str">
        <f t="shared" si="18"/>
        <v/>
      </c>
      <c r="AQ26" s="706" t="str">
        <f>IF(AM26="","",IF(AND(AN25=AN26,AO25=AO26,AP25=AP26),AQ25,$AQ$6+20))</f>
        <v/>
      </c>
      <c r="AR26" s="715" t="str">
        <f t="shared" si="5"/>
        <v/>
      </c>
      <c r="AU26" s="476"/>
      <c r="AV26" s="5"/>
      <c r="AY26" s="126"/>
    </row>
    <row r="27" spans="1:51" ht="21" thickBot="1">
      <c r="A27" s="177">
        <v>22</v>
      </c>
      <c r="B27" s="641"/>
      <c r="C27" s="208"/>
      <c r="D27" s="189"/>
      <c r="F27" s="802">
        <v>22</v>
      </c>
      <c r="G27" s="829"/>
      <c r="H27" s="183" t="str">
        <f t="shared" si="0"/>
        <v/>
      </c>
      <c r="I27" s="216"/>
      <c r="J27" s="829"/>
      <c r="K27" s="341" t="str">
        <f>+H25</f>
        <v/>
      </c>
      <c r="L27" s="216"/>
      <c r="M27" s="829"/>
      <c r="N27" s="343" t="str">
        <f>+H27</f>
        <v/>
      </c>
      <c r="O27" s="473"/>
      <c r="P27" s="214"/>
      <c r="Q27" s="218">
        <v>22</v>
      </c>
      <c r="R27" s="684" t="str">
        <f t="shared" si="35"/>
        <v/>
      </c>
      <c r="S27" s="256">
        <f>+I27</f>
        <v>0</v>
      </c>
      <c r="T27" s="257">
        <f t="shared" ref="T27" si="38">+I26</f>
        <v>0</v>
      </c>
      <c r="U27" s="227">
        <f t="shared" ref="U27:U30" si="39">SUM(S27-T27)</f>
        <v>0</v>
      </c>
      <c r="V27" s="105">
        <f t="shared" ref="V27:V30" si="40">IF(S27+T27=0,0,IF(S27=T27,2,IF(S27&lt;T27,1,3)))</f>
        <v>0</v>
      </c>
      <c r="W27" s="695">
        <f>+L28</f>
        <v>0</v>
      </c>
      <c r="X27" s="104">
        <f>+L29</f>
        <v>0</v>
      </c>
      <c r="Y27" s="199">
        <f t="shared" ref="Y27:Y30" si="41">SUM(W27-X27)</f>
        <v>0</v>
      </c>
      <c r="Z27" s="232">
        <f t="shared" ref="Z27:Z30" si="42">IF(W27+X27=0,0,IF(W27=X27,2,IF(W27&lt;X27,1,3)))</f>
        <v>0</v>
      </c>
      <c r="AA27" s="103">
        <f>+O27</f>
        <v>0</v>
      </c>
      <c r="AB27" s="104">
        <f>+O26</f>
        <v>0</v>
      </c>
      <c r="AC27" s="199">
        <f t="shared" ref="AC27:AC30" si="43">SUM(AA27-AB27)</f>
        <v>0</v>
      </c>
      <c r="AD27" s="232">
        <f t="shared" ref="AD27:AD30" si="44">IF(AA27+AB27=0,0,IF(AA27=AB27,2,IF(AA27&lt;AB27,1,3)))</f>
        <v>0</v>
      </c>
      <c r="AE27" s="228">
        <f t="shared" ref="AE27:AE30" si="45">SUM(S27+W27+AA27)</f>
        <v>0</v>
      </c>
      <c r="AF27" s="647">
        <f t="shared" ref="AF27:AF30" si="46">SUM(T27+X27+AB27)</f>
        <v>0</v>
      </c>
      <c r="AG27" s="670">
        <f t="shared" ref="AG27:AG30" si="47">SUM(AE27-AF27)</f>
        <v>0</v>
      </c>
      <c r="AH27" s="670">
        <f t="shared" ref="AH27:AH30" si="48">SUM(V27+Z27+AD27)</f>
        <v>0</v>
      </c>
      <c r="AI27" s="762"/>
      <c r="AJ27" s="700">
        <f t="shared" ref="AJ27:AJ33" si="49">IF(AG27="","",IF(AG27&gt;0,AG27,0))</f>
        <v>0</v>
      </c>
      <c r="AK27" s="700">
        <f t="shared" ref="AK27:AK33" si="50">IF(AG27="","",IF(AG27&lt;0,AG27,0))</f>
        <v>0</v>
      </c>
      <c r="AL27" s="701" t="str">
        <f t="shared" si="17"/>
        <v/>
      </c>
      <c r="AM27" s="227" t="str">
        <f>IF(R27="","",SMALL(AL$6:AL$33,ROWS(AN$6:AN27)))</f>
        <v/>
      </c>
      <c r="AN27" s="249" t="str">
        <f t="shared" si="3"/>
        <v/>
      </c>
      <c r="AO27" s="357" t="str">
        <f t="shared" si="4"/>
        <v/>
      </c>
      <c r="AP27" s="713" t="str">
        <f t="shared" si="18"/>
        <v/>
      </c>
      <c r="AQ27" s="706" t="str">
        <f>IF(AM27="","",IF(AND(AN26=AN27,AO26=AO27,AP26=AP27),AQ26,$AQ$6+21))</f>
        <v/>
      </c>
      <c r="AR27" s="715" t="str">
        <f t="shared" si="5"/>
        <v/>
      </c>
      <c r="AU27" s="476"/>
      <c r="AV27" s="5"/>
      <c r="AY27" s="126"/>
    </row>
    <row r="28" spans="1:51" ht="20.25">
      <c r="A28" s="177">
        <v>23</v>
      </c>
      <c r="B28" s="641"/>
      <c r="C28" s="208"/>
      <c r="D28" s="189"/>
      <c r="F28" s="803">
        <v>23</v>
      </c>
      <c r="G28" s="828">
        <v>12</v>
      </c>
      <c r="H28" s="182" t="str">
        <f t="shared" si="0"/>
        <v/>
      </c>
      <c r="I28" s="212"/>
      <c r="J28" s="830">
        <v>3</v>
      </c>
      <c r="K28" s="185" t="str">
        <f>+H27</f>
        <v/>
      </c>
      <c r="L28" s="212"/>
      <c r="M28" s="830">
        <v>10</v>
      </c>
      <c r="N28" s="353" t="str">
        <f>+H26</f>
        <v/>
      </c>
      <c r="O28" s="352"/>
      <c r="P28" s="214"/>
      <c r="Q28" s="218">
        <v>23</v>
      </c>
      <c r="R28" s="684" t="str">
        <f t="shared" si="35"/>
        <v/>
      </c>
      <c r="S28" s="256">
        <f t="shared" ref="S28:S29" si="51">+I28</f>
        <v>0</v>
      </c>
      <c r="T28" s="257">
        <f>+I29</f>
        <v>0</v>
      </c>
      <c r="U28" s="227">
        <f t="shared" ref="U28:U29" si="52">SUM(S28-T28)</f>
        <v>0</v>
      </c>
      <c r="V28" s="105">
        <f t="shared" ref="V28:V29" si="53">IF(S28+T28=0,0,IF(S28=T28,2,IF(S28&lt;T28,1,3)))</f>
        <v>0</v>
      </c>
      <c r="W28" s="695">
        <f>+L26</f>
        <v>0</v>
      </c>
      <c r="X28" s="104">
        <f>+L27</f>
        <v>0</v>
      </c>
      <c r="Y28" s="199">
        <f t="shared" ref="Y28:Y29" si="54">SUM(W28-X28)</f>
        <v>0</v>
      </c>
      <c r="Z28" s="232">
        <f t="shared" ref="Z28:Z29" si="55">IF(W28+X28=0,0,IF(W28=X28,2,IF(W28&lt;X28,1,3)))</f>
        <v>0</v>
      </c>
      <c r="AA28" s="103">
        <f>+O31</f>
        <v>0</v>
      </c>
      <c r="AB28" s="104">
        <f>+O30</f>
        <v>0</v>
      </c>
      <c r="AC28" s="199">
        <f t="shared" ref="AC28:AC29" si="56">SUM(AA28-AB28)</f>
        <v>0</v>
      </c>
      <c r="AD28" s="232">
        <f t="shared" ref="AD28:AD29" si="57">IF(AA28+AB28=0,0,IF(AA28=AB28,2,IF(AA28&lt;AB28,1,3)))</f>
        <v>0</v>
      </c>
      <c r="AE28" s="228">
        <f t="shared" ref="AE28:AE29" si="58">SUM(S28+W28+AA28)</f>
        <v>0</v>
      </c>
      <c r="AF28" s="647">
        <f t="shared" ref="AF28:AF29" si="59">SUM(T28+X28+AB28)</f>
        <v>0</v>
      </c>
      <c r="AG28" s="670">
        <f t="shared" ref="AG28:AG29" si="60">SUM(AE28-AF28)</f>
        <v>0</v>
      </c>
      <c r="AH28" s="670">
        <f t="shared" ref="AH28:AH29" si="61">SUM(V28+Z28+AD28)</f>
        <v>0</v>
      </c>
      <c r="AI28" s="762"/>
      <c r="AJ28" s="700">
        <f t="shared" si="49"/>
        <v>0</v>
      </c>
      <c r="AK28" s="700">
        <f t="shared" si="50"/>
        <v>0</v>
      </c>
      <c r="AL28" s="701" t="str">
        <f t="shared" si="17"/>
        <v/>
      </c>
      <c r="AM28" s="227" t="str">
        <f>IF(R28="","",SMALL(AL$6:AL$33,ROWS(AN$6:AN28)))</f>
        <v/>
      </c>
      <c r="AN28" s="249" t="str">
        <f t="shared" si="3"/>
        <v/>
      </c>
      <c r="AO28" s="357" t="str">
        <f t="shared" si="4"/>
        <v/>
      </c>
      <c r="AP28" s="713" t="str">
        <f t="shared" si="18"/>
        <v/>
      </c>
      <c r="AQ28" s="706" t="str">
        <f>IF(AM28="","",IF(AND(AN27=AN28,AO27=AO28,AP27=AP28),AQ27,$AQ$6+22))</f>
        <v/>
      </c>
      <c r="AR28" s="715" t="str">
        <f t="shared" si="5"/>
        <v/>
      </c>
      <c r="AU28" s="476"/>
      <c r="AV28" s="5"/>
      <c r="AY28" s="126"/>
    </row>
    <row r="29" spans="1:51" ht="21" thickBot="1">
      <c r="A29" s="177">
        <v>24</v>
      </c>
      <c r="B29" s="752"/>
      <c r="C29" s="208"/>
      <c r="D29" s="189"/>
      <c r="F29" s="802">
        <v>24</v>
      </c>
      <c r="G29" s="829"/>
      <c r="H29" s="183" t="str">
        <f t="shared" si="0"/>
        <v/>
      </c>
      <c r="I29" s="216"/>
      <c r="J29" s="829"/>
      <c r="K29" s="341" t="str">
        <f>+H30</f>
        <v/>
      </c>
      <c r="L29" s="216"/>
      <c r="M29" s="829"/>
      <c r="N29" s="343" t="str">
        <f>+H31</f>
        <v/>
      </c>
      <c r="O29" s="473"/>
      <c r="P29" s="214"/>
      <c r="Q29" s="218">
        <v>24</v>
      </c>
      <c r="R29" s="684" t="str">
        <f t="shared" si="35"/>
        <v/>
      </c>
      <c r="S29" s="256">
        <f t="shared" si="51"/>
        <v>0</v>
      </c>
      <c r="T29" s="257">
        <f t="shared" ref="T29" si="62">+I28</f>
        <v>0</v>
      </c>
      <c r="U29" s="227">
        <f t="shared" si="52"/>
        <v>0</v>
      </c>
      <c r="V29" s="105">
        <f t="shared" si="53"/>
        <v>0</v>
      </c>
      <c r="W29" s="695">
        <f>+L30</f>
        <v>0</v>
      </c>
      <c r="X29" s="104">
        <f>+L31</f>
        <v>0</v>
      </c>
      <c r="Y29" s="199">
        <f t="shared" si="54"/>
        <v>0</v>
      </c>
      <c r="Z29" s="232">
        <f t="shared" si="55"/>
        <v>0</v>
      </c>
      <c r="AA29" s="103">
        <f t="shared" ref="AA29" si="63">+O26</f>
        <v>0</v>
      </c>
      <c r="AB29" s="104">
        <f>+O27</f>
        <v>0</v>
      </c>
      <c r="AC29" s="199">
        <f t="shared" si="56"/>
        <v>0</v>
      </c>
      <c r="AD29" s="232">
        <f t="shared" si="57"/>
        <v>0</v>
      </c>
      <c r="AE29" s="228">
        <f t="shared" si="58"/>
        <v>0</v>
      </c>
      <c r="AF29" s="647">
        <f t="shared" si="59"/>
        <v>0</v>
      </c>
      <c r="AG29" s="670">
        <f t="shared" si="60"/>
        <v>0</v>
      </c>
      <c r="AH29" s="670">
        <f t="shared" si="61"/>
        <v>0</v>
      </c>
      <c r="AI29" s="762"/>
      <c r="AJ29" s="700">
        <f t="shared" si="49"/>
        <v>0</v>
      </c>
      <c r="AK29" s="700">
        <f t="shared" si="50"/>
        <v>0</v>
      </c>
      <c r="AL29" s="701" t="str">
        <f t="shared" si="17"/>
        <v/>
      </c>
      <c r="AM29" s="227" t="str">
        <f>IF(R29="","",SMALL(AL$6:AL$33,ROWS(AN$6:AN29)))</f>
        <v/>
      </c>
      <c r="AN29" s="249" t="str">
        <f t="shared" si="3"/>
        <v/>
      </c>
      <c r="AO29" s="357" t="str">
        <f t="shared" si="4"/>
        <v/>
      </c>
      <c r="AP29" s="713" t="str">
        <f t="shared" si="18"/>
        <v/>
      </c>
      <c r="AQ29" s="706" t="str">
        <f>IF(AM29="","",IF(AND(AN28=AN29,AO28=AO29,AP28=AP29),AQ28,$AQ$6+23))</f>
        <v/>
      </c>
      <c r="AR29" s="715" t="str">
        <f t="shared" si="5"/>
        <v/>
      </c>
      <c r="AU29" s="476"/>
      <c r="AV29" s="5"/>
      <c r="AY29" s="126"/>
    </row>
    <row r="30" spans="1:51" ht="20.25">
      <c r="A30" s="177">
        <v>25</v>
      </c>
      <c r="B30" s="752"/>
      <c r="C30" s="208"/>
      <c r="D30" s="189"/>
      <c r="F30" s="804">
        <v>25</v>
      </c>
      <c r="G30" s="828">
        <v>13</v>
      </c>
      <c r="H30" s="182" t="str">
        <f t="shared" si="0"/>
        <v/>
      </c>
      <c r="I30" s="212"/>
      <c r="J30" s="830">
        <v>2</v>
      </c>
      <c r="K30" s="185" t="str">
        <f>+H29</f>
        <v/>
      </c>
      <c r="L30" s="212"/>
      <c r="M30" s="830">
        <v>6</v>
      </c>
      <c r="N30" s="353" t="str">
        <f>+H32</f>
        <v/>
      </c>
      <c r="O30" s="352"/>
      <c r="P30" s="214"/>
      <c r="Q30" s="218">
        <v>25</v>
      </c>
      <c r="R30" s="684" t="str">
        <f t="shared" si="35"/>
        <v/>
      </c>
      <c r="S30" s="256">
        <f t="shared" ref="S30" si="64">+I30</f>
        <v>0</v>
      </c>
      <c r="T30" s="257">
        <f>+I31</f>
        <v>0</v>
      </c>
      <c r="U30" s="227">
        <f t="shared" si="39"/>
        <v>0</v>
      </c>
      <c r="V30" s="105">
        <f t="shared" si="40"/>
        <v>0</v>
      </c>
      <c r="W30" s="695">
        <f>+L29</f>
        <v>0</v>
      </c>
      <c r="X30" s="104">
        <f>+L28</f>
        <v>0</v>
      </c>
      <c r="Y30" s="199">
        <f t="shared" si="41"/>
        <v>0</v>
      </c>
      <c r="Z30" s="232">
        <f t="shared" si="42"/>
        <v>0</v>
      </c>
      <c r="AA30" s="103">
        <f>+O32</f>
        <v>0</v>
      </c>
      <c r="AB30" s="104">
        <f>+O33</f>
        <v>0</v>
      </c>
      <c r="AC30" s="199">
        <f t="shared" si="43"/>
        <v>0</v>
      </c>
      <c r="AD30" s="232">
        <f t="shared" si="44"/>
        <v>0</v>
      </c>
      <c r="AE30" s="228">
        <f t="shared" si="45"/>
        <v>0</v>
      </c>
      <c r="AF30" s="647">
        <f t="shared" si="46"/>
        <v>0</v>
      </c>
      <c r="AG30" s="670">
        <f t="shared" si="47"/>
        <v>0</v>
      </c>
      <c r="AH30" s="670">
        <f t="shared" si="48"/>
        <v>0</v>
      </c>
      <c r="AI30" s="762"/>
      <c r="AJ30" s="700">
        <f t="shared" si="49"/>
        <v>0</v>
      </c>
      <c r="AK30" s="700">
        <f t="shared" si="50"/>
        <v>0</v>
      </c>
      <c r="AL30" s="701" t="str">
        <f t="shared" si="17"/>
        <v/>
      </c>
      <c r="AM30" s="227" t="str">
        <f>IF(R30="","",SMALL(AL$6:AL$33,ROWS(AN$6:AN30)))</f>
        <v/>
      </c>
      <c r="AN30" s="249" t="str">
        <f t="shared" si="3"/>
        <v/>
      </c>
      <c r="AO30" s="357" t="str">
        <f t="shared" si="4"/>
        <v/>
      </c>
      <c r="AP30" s="713" t="str">
        <f t="shared" si="18"/>
        <v/>
      </c>
      <c r="AQ30" s="706" t="str">
        <f>IF(AM30="","",IF(AND(AN29=AN30,AO29=AO30,AP29=AP30),AQ29,$AQ$6+24))</f>
        <v/>
      </c>
      <c r="AR30" s="715" t="str">
        <f t="shared" si="5"/>
        <v/>
      </c>
      <c r="AU30" s="476"/>
      <c r="AV30" s="5"/>
      <c r="AY30" s="126"/>
    </row>
    <row r="31" spans="1:51" ht="21" thickBot="1">
      <c r="A31" s="177">
        <v>26</v>
      </c>
      <c r="B31" s="752"/>
      <c r="C31" s="208"/>
      <c r="D31" s="189"/>
      <c r="F31" s="802">
        <v>26</v>
      </c>
      <c r="G31" s="829"/>
      <c r="H31" s="183" t="str">
        <f t="shared" si="0"/>
        <v/>
      </c>
      <c r="I31" s="216"/>
      <c r="J31" s="829"/>
      <c r="K31" s="341" t="str">
        <f>+H32</f>
        <v/>
      </c>
      <c r="L31" s="216"/>
      <c r="M31" s="829"/>
      <c r="N31" s="343" t="str">
        <f>+H28</f>
        <v/>
      </c>
      <c r="O31" s="473"/>
      <c r="P31" s="214"/>
      <c r="Q31" s="218">
        <v>26</v>
      </c>
      <c r="R31" s="684" t="str">
        <f t="shared" si="35"/>
        <v/>
      </c>
      <c r="S31" s="256">
        <f t="shared" si="37"/>
        <v>0</v>
      </c>
      <c r="T31" s="257">
        <f>+I30</f>
        <v>0</v>
      </c>
      <c r="U31" s="227">
        <f t="shared" si="36"/>
        <v>0</v>
      </c>
      <c r="V31" s="105">
        <f t="shared" si="8"/>
        <v>0</v>
      </c>
      <c r="W31" s="695">
        <f>+L32</f>
        <v>0</v>
      </c>
      <c r="X31" s="104">
        <f>+L33</f>
        <v>0</v>
      </c>
      <c r="Y31" s="199">
        <f t="shared" si="1"/>
        <v>0</v>
      </c>
      <c r="Z31" s="232">
        <f t="shared" si="9"/>
        <v>0</v>
      </c>
      <c r="AA31" s="103">
        <f>+O29</f>
        <v>0</v>
      </c>
      <c r="AB31" s="104">
        <f>+O28</f>
        <v>0</v>
      </c>
      <c r="AC31" s="199">
        <f t="shared" si="2"/>
        <v>0</v>
      </c>
      <c r="AD31" s="232">
        <f t="shared" si="10"/>
        <v>0</v>
      </c>
      <c r="AE31" s="228">
        <f t="shared" si="11"/>
        <v>0</v>
      </c>
      <c r="AF31" s="647">
        <f t="shared" si="12"/>
        <v>0</v>
      </c>
      <c r="AG31" s="670">
        <f t="shared" si="13"/>
        <v>0</v>
      </c>
      <c r="AH31" s="670">
        <f t="shared" si="14"/>
        <v>0</v>
      </c>
      <c r="AI31" s="762"/>
      <c r="AJ31" s="700">
        <f t="shared" si="49"/>
        <v>0</v>
      </c>
      <c r="AK31" s="700">
        <f t="shared" si="50"/>
        <v>0</v>
      </c>
      <c r="AL31" s="701" t="str">
        <f t="shared" si="17"/>
        <v/>
      </c>
      <c r="AM31" s="227" t="str">
        <f>IF(R31="","",SMALL(AL$6:AL$33,ROWS(AN$6:AN31)))</f>
        <v/>
      </c>
      <c r="AN31" s="249" t="str">
        <f t="shared" si="3"/>
        <v/>
      </c>
      <c r="AO31" s="357" t="str">
        <f t="shared" si="4"/>
        <v/>
      </c>
      <c r="AP31" s="713" t="str">
        <f t="shared" si="18"/>
        <v/>
      </c>
      <c r="AQ31" s="706" t="str">
        <f>IF(AM31="","",IF(AND(AN30=AN31,AO30=AO31,AP30=AP31),AQ30,$AQ$6+25))</f>
        <v/>
      </c>
      <c r="AR31" s="715" t="str">
        <f t="shared" si="5"/>
        <v/>
      </c>
      <c r="AU31" s="476"/>
      <c r="AV31" s="5"/>
      <c r="AY31" s="126"/>
    </row>
    <row r="32" spans="1:51" ht="20.25">
      <c r="A32" s="177">
        <v>27</v>
      </c>
      <c r="B32" s="752"/>
      <c r="C32" s="208"/>
      <c r="D32" s="189"/>
      <c r="F32" s="803">
        <v>27</v>
      </c>
      <c r="G32" s="828">
        <v>14</v>
      </c>
      <c r="H32" s="182" t="str">
        <f t="shared" si="0"/>
        <v/>
      </c>
      <c r="I32" s="212"/>
      <c r="J32" s="830">
        <v>1</v>
      </c>
      <c r="K32" s="185" t="str">
        <f>+H31</f>
        <v/>
      </c>
      <c r="L32" s="212"/>
      <c r="M32" s="830">
        <v>5</v>
      </c>
      <c r="N32" s="96" t="str">
        <f>+H30</f>
        <v/>
      </c>
      <c r="O32" s="352"/>
      <c r="P32" s="166"/>
      <c r="Q32" s="218">
        <v>27</v>
      </c>
      <c r="R32" s="684" t="str">
        <f t="shared" si="35"/>
        <v/>
      </c>
      <c r="S32" s="256">
        <f t="shared" si="37"/>
        <v>0</v>
      </c>
      <c r="T32" s="257">
        <f t="shared" ref="T32" si="65">+I33</f>
        <v>0</v>
      </c>
      <c r="U32" s="257">
        <f t="shared" si="34"/>
        <v>0</v>
      </c>
      <c r="V32" s="110">
        <f t="shared" si="8"/>
        <v>0</v>
      </c>
      <c r="W32" s="695">
        <f>+L31</f>
        <v>0</v>
      </c>
      <c r="X32" s="104">
        <f>+L30</f>
        <v>0</v>
      </c>
      <c r="Y32" s="104">
        <f t="shared" si="1"/>
        <v>0</v>
      </c>
      <c r="Z32" s="258">
        <f t="shared" si="9"/>
        <v>0</v>
      </c>
      <c r="AA32" s="103">
        <f>+O30</f>
        <v>0</v>
      </c>
      <c r="AB32" s="104">
        <f>+O31</f>
        <v>0</v>
      </c>
      <c r="AC32" s="104">
        <f t="shared" si="2"/>
        <v>0</v>
      </c>
      <c r="AD32" s="258">
        <f t="shared" si="10"/>
        <v>0</v>
      </c>
      <c r="AE32" s="256">
        <f t="shared" si="11"/>
        <v>0</v>
      </c>
      <c r="AF32" s="660">
        <f t="shared" si="12"/>
        <v>0</v>
      </c>
      <c r="AG32" s="680">
        <f t="shared" si="13"/>
        <v>0</v>
      </c>
      <c r="AH32" s="680">
        <f t="shared" si="14"/>
        <v>0</v>
      </c>
      <c r="AI32" s="762"/>
      <c r="AJ32" s="700">
        <f t="shared" si="49"/>
        <v>0</v>
      </c>
      <c r="AK32" s="700">
        <f t="shared" si="50"/>
        <v>0</v>
      </c>
      <c r="AL32" s="701" t="str">
        <f t="shared" si="17"/>
        <v/>
      </c>
      <c r="AM32" s="227" t="str">
        <f>IF(R32="","",SMALL(AL$6:AL$33,ROWS(AN$6:AN32)))</f>
        <v/>
      </c>
      <c r="AN32" s="249" t="str">
        <f t="shared" si="3"/>
        <v/>
      </c>
      <c r="AO32" s="357" t="str">
        <f t="shared" si="4"/>
        <v/>
      </c>
      <c r="AP32" s="713" t="str">
        <f t="shared" si="18"/>
        <v/>
      </c>
      <c r="AQ32" s="706" t="str">
        <f>IF(AM32="","",IF(AND(AN31=AN32,AO31=AO32,AP31=AP32),AQ31,$AQ$6+26))</f>
        <v/>
      </c>
      <c r="AR32" s="715" t="str">
        <f t="shared" si="5"/>
        <v/>
      </c>
      <c r="AU32" s="476"/>
      <c r="AV32" s="5"/>
      <c r="AY32" s="126"/>
    </row>
    <row r="33" spans="1:51" ht="21" thickBot="1">
      <c r="A33" s="179">
        <v>28</v>
      </c>
      <c r="B33" s="809"/>
      <c r="C33" s="798"/>
      <c r="D33" s="190"/>
      <c r="F33" s="802">
        <v>28</v>
      </c>
      <c r="G33" s="829"/>
      <c r="H33" s="183" t="str">
        <f t="shared" si="0"/>
        <v/>
      </c>
      <c r="I33" s="216"/>
      <c r="J33" s="829"/>
      <c r="K33" s="186" t="str">
        <f>+H33</f>
        <v/>
      </c>
      <c r="L33" s="216"/>
      <c r="M33" s="829"/>
      <c r="N33" s="102" t="str">
        <f>+H33</f>
        <v/>
      </c>
      <c r="O33" s="473"/>
      <c r="P33" s="166"/>
      <c r="Q33" s="28">
        <v>28</v>
      </c>
      <c r="R33" s="482" t="str">
        <f t="shared" si="35"/>
        <v/>
      </c>
      <c r="S33" s="229">
        <f t="shared" si="37"/>
        <v>0</v>
      </c>
      <c r="T33" s="230">
        <f t="shared" ref="T33" si="66">+I32</f>
        <v>0</v>
      </c>
      <c r="U33" s="230">
        <f t="shared" si="34"/>
        <v>0</v>
      </c>
      <c r="V33" s="195">
        <f t="shared" si="8"/>
        <v>0</v>
      </c>
      <c r="W33" s="696">
        <f>+L33</f>
        <v>0</v>
      </c>
      <c r="X33" s="116">
        <f>+L32</f>
        <v>0</v>
      </c>
      <c r="Y33" s="116">
        <f t="shared" si="1"/>
        <v>0</v>
      </c>
      <c r="Z33" s="233">
        <f t="shared" si="9"/>
        <v>0</v>
      </c>
      <c r="AA33" s="115">
        <f>+O33</f>
        <v>0</v>
      </c>
      <c r="AB33" s="116">
        <f>+O32</f>
        <v>0</v>
      </c>
      <c r="AC33" s="116">
        <f t="shared" si="2"/>
        <v>0</v>
      </c>
      <c r="AD33" s="233">
        <f t="shared" si="10"/>
        <v>0</v>
      </c>
      <c r="AE33" s="229">
        <f t="shared" si="11"/>
        <v>0</v>
      </c>
      <c r="AF33" s="677">
        <f t="shared" si="12"/>
        <v>0</v>
      </c>
      <c r="AG33" s="671">
        <f t="shared" si="13"/>
        <v>0</v>
      </c>
      <c r="AH33" s="671">
        <f t="shared" si="14"/>
        <v>0</v>
      </c>
      <c r="AI33" s="764"/>
      <c r="AJ33" s="700">
        <f t="shared" si="49"/>
        <v>0</v>
      </c>
      <c r="AK33" s="700">
        <f t="shared" si="50"/>
        <v>0</v>
      </c>
      <c r="AL33" s="701" t="str">
        <f t="shared" si="17"/>
        <v/>
      </c>
      <c r="AM33" s="227" t="str">
        <f>IF(R33="","",SMALL(AL$6:AL$33,ROWS(AN$6:AN33)))</f>
        <v/>
      </c>
      <c r="AN33" s="668" t="str">
        <f t="shared" si="3"/>
        <v/>
      </c>
      <c r="AO33" s="707" t="str">
        <f t="shared" si="4"/>
        <v/>
      </c>
      <c r="AP33" s="708" t="str">
        <f t="shared" si="18"/>
        <v/>
      </c>
      <c r="AQ33" s="716" t="str">
        <f>IF(AM33="","",IF(AND(AN32=AN33,AO32=AO33,AP32=AP33),AQ32,$AQ$6+27))</f>
        <v/>
      </c>
      <c r="AR33" s="717" t="str">
        <f t="shared" si="5"/>
        <v/>
      </c>
      <c r="AU33" s="476"/>
      <c r="AV33" s="5"/>
      <c r="AY33" s="126"/>
    </row>
    <row r="34" spans="1:51" ht="16.5" thickBot="1">
      <c r="A34" s="476"/>
      <c r="B34" s="125"/>
      <c r="C34" s="476"/>
      <c r="D34" s="126"/>
      <c r="H34" s="126"/>
      <c r="I34" s="121">
        <f>SUM(I6:I33)</f>
        <v>0</v>
      </c>
      <c r="J34" s="191"/>
      <c r="K34" s="192"/>
      <c r="L34" s="121">
        <f>SUM(L6:L33)</f>
        <v>0</v>
      </c>
      <c r="M34" s="191"/>
      <c r="N34" s="192"/>
      <c r="O34" s="121">
        <f>SUM(O6:O33)</f>
        <v>0</v>
      </c>
      <c r="P34" s="166"/>
      <c r="R34" s="94" t="s">
        <v>12</v>
      </c>
      <c r="S34" s="122">
        <f t="shared" ref="S34:AH34" si="67">SUM(S6:S33)</f>
        <v>0</v>
      </c>
      <c r="T34" s="122">
        <f t="shared" si="67"/>
        <v>0</v>
      </c>
      <c r="U34" s="123">
        <f t="shared" si="67"/>
        <v>0</v>
      </c>
      <c r="V34" s="124">
        <f t="shared" si="67"/>
        <v>0</v>
      </c>
      <c r="W34" s="122">
        <f t="shared" si="67"/>
        <v>0</v>
      </c>
      <c r="X34" s="122">
        <f t="shared" si="67"/>
        <v>0</v>
      </c>
      <c r="Y34" s="123">
        <f t="shared" si="67"/>
        <v>0</v>
      </c>
      <c r="Z34" s="124">
        <f t="shared" si="67"/>
        <v>0</v>
      </c>
      <c r="AA34" s="122">
        <f t="shared" si="67"/>
        <v>0</v>
      </c>
      <c r="AB34" s="122">
        <f t="shared" si="67"/>
        <v>0</v>
      </c>
      <c r="AC34" s="123">
        <f t="shared" si="67"/>
        <v>0</v>
      </c>
      <c r="AD34" s="124">
        <f t="shared" si="67"/>
        <v>0</v>
      </c>
      <c r="AE34" s="699">
        <f t="shared" si="67"/>
        <v>0</v>
      </c>
      <c r="AF34" s="699">
        <f t="shared" si="67"/>
        <v>0</v>
      </c>
      <c r="AG34" s="123">
        <f t="shared" si="67"/>
        <v>0</v>
      </c>
      <c r="AH34" s="124">
        <f t="shared" si="67"/>
        <v>0</v>
      </c>
      <c r="AI34" s="772"/>
      <c r="AJ34" s="95"/>
      <c r="AK34" s="95"/>
      <c r="AL34" s="95"/>
      <c r="AM34" s="95"/>
      <c r="AN34" s="95"/>
      <c r="AO34" s="94">
        <f>SUM(AO6:AO33)</f>
        <v>0</v>
      </c>
      <c r="AP34" s="95"/>
      <c r="AQ34" s="194"/>
      <c r="AR34" s="95"/>
    </row>
    <row r="35" spans="1:51" ht="16.5" thickBot="1">
      <c r="A35" s="476"/>
      <c r="B35" s="125"/>
      <c r="C35" s="476"/>
      <c r="D35" s="126"/>
      <c r="H35" s="126"/>
      <c r="J35" s="167"/>
      <c r="L35" s="126"/>
      <c r="M35" s="127"/>
      <c r="O35" s="126"/>
      <c r="P35" s="166"/>
      <c r="R35" s="95"/>
      <c r="S35" s="95"/>
      <c r="T35" s="94"/>
      <c r="U35" s="94">
        <v>0</v>
      </c>
      <c r="V35" s="94">
        <v>56</v>
      </c>
      <c r="W35" s="94"/>
      <c r="X35" s="94"/>
      <c r="Y35" s="94">
        <v>0</v>
      </c>
      <c r="Z35" s="94">
        <v>56</v>
      </c>
      <c r="AA35" s="94"/>
      <c r="AB35" s="94"/>
      <c r="AC35" s="94">
        <v>0</v>
      </c>
      <c r="AD35" s="94">
        <v>56</v>
      </c>
      <c r="AE35" s="94"/>
      <c r="AF35" s="94"/>
      <c r="AG35" s="94" t="str">
        <f>IF(AG34=0,"OK","ERREUR")</f>
        <v>OK</v>
      </c>
      <c r="AH35" s="94">
        <f>SUM(V35+Z35+AD35)</f>
        <v>168</v>
      </c>
      <c r="AI35" s="94"/>
      <c r="AJ35" s="95"/>
      <c r="AK35" s="95"/>
      <c r="AL35" s="95"/>
      <c r="AM35" s="95"/>
      <c r="AN35" s="95"/>
      <c r="AO35" s="94" t="str">
        <f>IF(AO34=0,"OK","ERREUR")</f>
        <v>OK</v>
      </c>
      <c r="AP35" s="95"/>
      <c r="AQ35" s="194"/>
      <c r="AR35" s="95"/>
    </row>
    <row r="36" spans="1:51" ht="16.5" thickBot="1">
      <c r="B36" s="479" t="s">
        <v>281</v>
      </c>
      <c r="H36" s="126"/>
      <c r="I36" s="169"/>
      <c r="J36" s="169"/>
      <c r="K36" s="169"/>
      <c r="L36" s="170"/>
      <c r="M36" s="171"/>
      <c r="N36" s="169"/>
      <c r="O36" s="5"/>
    </row>
    <row r="37" spans="1:51" ht="16.5" thickBot="1">
      <c r="B37" s="480" t="s">
        <v>298</v>
      </c>
      <c r="H37" s="181" t="s">
        <v>154</v>
      </c>
      <c r="I37" s="169"/>
      <c r="J37" s="169"/>
      <c r="K37" s="827" t="s">
        <v>133</v>
      </c>
      <c r="L37" s="827"/>
      <c r="M37" s="171"/>
      <c r="N37" s="169"/>
      <c r="O37" s="5"/>
    </row>
  </sheetData>
  <sheetProtection password="CFC3" sheet="1" objects="1" scenarios="1" formatCells="0" formatColumns="0" formatRows="0" insertColumns="0" insertRows="0" insertHyperlinks="0" deleteColumns="0" deleteRows="0" sort="0"/>
  <mergeCells count="48">
    <mergeCell ref="AT8:AT9"/>
    <mergeCell ref="AT14:AT15"/>
    <mergeCell ref="AX11:AX12"/>
    <mergeCell ref="AQ4:AR4"/>
    <mergeCell ref="K37:L37"/>
    <mergeCell ref="G32:G33"/>
    <mergeCell ref="J32:J33"/>
    <mergeCell ref="M32:M33"/>
    <mergeCell ref="G26:G27"/>
    <mergeCell ref="J26:J27"/>
    <mergeCell ref="M26:M27"/>
    <mergeCell ref="G30:G31"/>
    <mergeCell ref="J30:J31"/>
    <mergeCell ref="M30:M31"/>
    <mergeCell ref="G28:G29"/>
    <mergeCell ref="J28:J29"/>
    <mergeCell ref="M28:M29"/>
    <mergeCell ref="G24:G25"/>
    <mergeCell ref="J24:J25"/>
    <mergeCell ref="M24:M25"/>
    <mergeCell ref="G20:G21"/>
    <mergeCell ref="J20:J21"/>
    <mergeCell ref="M20:M21"/>
    <mergeCell ref="G22:G23"/>
    <mergeCell ref="J22:J23"/>
    <mergeCell ref="M22:M23"/>
    <mergeCell ref="G18:G19"/>
    <mergeCell ref="J18:J19"/>
    <mergeCell ref="M18:M19"/>
    <mergeCell ref="G10:G11"/>
    <mergeCell ref="J10:J11"/>
    <mergeCell ref="M10:M11"/>
    <mergeCell ref="G12:G13"/>
    <mergeCell ref="J12:J13"/>
    <mergeCell ref="M12:M13"/>
    <mergeCell ref="J14:J15"/>
    <mergeCell ref="M14:M15"/>
    <mergeCell ref="G16:G17"/>
    <mergeCell ref="J16:J17"/>
    <mergeCell ref="M16:M17"/>
    <mergeCell ref="G8:G9"/>
    <mergeCell ref="J8:J9"/>
    <mergeCell ref="M8:M9"/>
    <mergeCell ref="Q2:S2"/>
    <mergeCell ref="H3:I3"/>
    <mergeCell ref="G6:G7"/>
    <mergeCell ref="J6:J7"/>
    <mergeCell ref="M6:M7"/>
  </mergeCells>
  <conditionalFormatting sqref="AQ6:AQ33">
    <cfRule type="duplicateValues" dxfId="8" priority="6"/>
  </conditionalFormatting>
  <conditionalFormatting sqref="AG35 AO35">
    <cfRule type="containsText" dxfId="7" priority="4" operator="containsText" text="ERREUR">
      <formula>NOT(ISERROR(SEARCH("ERREUR",AG35)))</formula>
    </cfRule>
    <cfRule type="containsText" dxfId="6" priority="5" operator="containsText" text="OK">
      <formula>NOT(ISERROR(SEARCH("OK",AG35)))</formula>
    </cfRule>
  </conditionalFormatting>
  <hyperlinks>
    <hyperlink ref="A2" location="'Tirage Renc.'!A1" display="'Tirage Renc.'!A1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A1:G19"/>
  <sheetViews>
    <sheetView view="pageBreakPreview" zoomScale="70" zoomScaleNormal="100" zoomScaleSheetLayoutView="70" workbookViewId="0">
      <selection activeCell="T27" sqref="T27"/>
    </sheetView>
  </sheetViews>
  <sheetFormatPr baseColWidth="10" defaultRowHeight="15"/>
  <cols>
    <col min="1" max="1" width="17.42578125" customWidth="1"/>
    <col min="2" max="2" width="13.7109375" customWidth="1"/>
    <col min="3" max="3" width="23.28515625" customWidth="1"/>
    <col min="4" max="4" width="13" customWidth="1"/>
    <col min="5" max="5" width="21.7109375" customWidth="1"/>
    <col min="6" max="6" width="15.140625" customWidth="1"/>
    <col min="7" max="7" width="21" customWidth="1"/>
  </cols>
  <sheetData>
    <row r="1" spans="1:7" ht="33" customHeight="1">
      <c r="D1" s="402" t="s">
        <v>241</v>
      </c>
    </row>
    <row r="2" spans="1:7" ht="9" customHeight="1" thickBot="1"/>
    <row r="3" spans="1:7" ht="27.75" customHeight="1" thickBot="1">
      <c r="A3" s="373" t="s">
        <v>96</v>
      </c>
      <c r="B3" s="374" t="s">
        <v>95</v>
      </c>
      <c r="C3" s="375" t="s">
        <v>97</v>
      </c>
      <c r="D3" s="374" t="s">
        <v>95</v>
      </c>
      <c r="E3" s="376" t="s">
        <v>98</v>
      </c>
      <c r="F3" s="374" t="s">
        <v>95</v>
      </c>
      <c r="G3" s="377" t="s">
        <v>99</v>
      </c>
    </row>
    <row r="4" spans="1:7" ht="35.25">
      <c r="A4" s="309"/>
      <c r="B4" s="378">
        <v>1</v>
      </c>
      <c r="C4" s="379" t="s">
        <v>175</v>
      </c>
      <c r="D4" s="380">
        <v>15</v>
      </c>
      <c r="E4" s="379" t="s">
        <v>191</v>
      </c>
      <c r="F4" s="381">
        <v>12</v>
      </c>
      <c r="G4" s="418" t="s">
        <v>196</v>
      </c>
    </row>
    <row r="5" spans="1:7" ht="35.25">
      <c r="A5" s="310"/>
      <c r="B5" s="382">
        <v>2</v>
      </c>
      <c r="C5" s="383" t="s">
        <v>176</v>
      </c>
      <c r="D5" s="384">
        <v>14</v>
      </c>
      <c r="E5" s="383" t="s">
        <v>192</v>
      </c>
      <c r="F5" s="385">
        <v>13</v>
      </c>
      <c r="G5" s="419" t="s">
        <v>197</v>
      </c>
    </row>
    <row r="6" spans="1:7" ht="35.25">
      <c r="A6" s="585" t="s">
        <v>118</v>
      </c>
      <c r="B6" s="382">
        <v>3</v>
      </c>
      <c r="C6" s="386" t="s">
        <v>177</v>
      </c>
      <c r="D6" s="384">
        <v>13</v>
      </c>
      <c r="E6" s="387" t="s">
        <v>193</v>
      </c>
      <c r="F6" s="388">
        <v>14</v>
      </c>
      <c r="G6" s="420" t="s">
        <v>198</v>
      </c>
    </row>
    <row r="7" spans="1:7" ht="35.25">
      <c r="A7" s="586"/>
      <c r="B7" s="382">
        <v>4</v>
      </c>
      <c r="C7" s="386" t="s">
        <v>178</v>
      </c>
      <c r="D7" s="384">
        <v>12</v>
      </c>
      <c r="E7" s="386" t="s">
        <v>194</v>
      </c>
      <c r="F7" s="388">
        <v>15</v>
      </c>
      <c r="G7" s="420" t="s">
        <v>199</v>
      </c>
    </row>
    <row r="8" spans="1:7" ht="35.25">
      <c r="A8" s="587" t="s">
        <v>119</v>
      </c>
      <c r="B8" s="382">
        <v>5</v>
      </c>
      <c r="C8" s="389" t="s">
        <v>179</v>
      </c>
      <c r="D8" s="384">
        <v>11</v>
      </c>
      <c r="E8" s="390" t="s">
        <v>250</v>
      </c>
      <c r="F8" s="388">
        <v>1</v>
      </c>
      <c r="G8" s="421" t="s">
        <v>200</v>
      </c>
    </row>
    <row r="9" spans="1:7" ht="35.25">
      <c r="A9" s="311"/>
      <c r="B9" s="382">
        <v>6</v>
      </c>
      <c r="C9" s="391" t="s">
        <v>180</v>
      </c>
      <c r="D9" s="392">
        <v>10</v>
      </c>
      <c r="E9" s="389" t="s">
        <v>195</v>
      </c>
      <c r="F9" s="388">
        <v>2</v>
      </c>
      <c r="G9" s="421" t="s">
        <v>201</v>
      </c>
    </row>
    <row r="10" spans="1:7" ht="35.25">
      <c r="A10" s="311"/>
      <c r="B10" s="382">
        <v>7</v>
      </c>
      <c r="C10" s="389" t="s">
        <v>181</v>
      </c>
      <c r="D10" s="392">
        <v>9</v>
      </c>
      <c r="E10" s="389" t="s">
        <v>251</v>
      </c>
      <c r="F10" s="388">
        <v>3</v>
      </c>
      <c r="G10" s="421" t="s">
        <v>261</v>
      </c>
    </row>
    <row r="11" spans="1:7" ht="35.25">
      <c r="A11" s="311"/>
      <c r="B11" s="382">
        <v>8</v>
      </c>
      <c r="C11" s="389" t="s">
        <v>182</v>
      </c>
      <c r="D11" s="456">
        <v>7</v>
      </c>
      <c r="E11" s="389" t="s">
        <v>252</v>
      </c>
      <c r="F11" s="388">
        <v>4</v>
      </c>
      <c r="G11" s="421" t="s">
        <v>202</v>
      </c>
    </row>
    <row r="12" spans="1:7" ht="35.25">
      <c r="A12" s="311"/>
      <c r="B12" s="382">
        <v>9</v>
      </c>
      <c r="C12" s="389" t="s">
        <v>183</v>
      </c>
      <c r="D12" s="457">
        <v>6</v>
      </c>
      <c r="E12" s="389" t="s">
        <v>253</v>
      </c>
      <c r="F12" s="388">
        <v>5</v>
      </c>
      <c r="G12" s="421" t="s">
        <v>262</v>
      </c>
    </row>
    <row r="13" spans="1:7" ht="35.25">
      <c r="A13" s="311"/>
      <c r="B13" s="382">
        <v>10</v>
      </c>
      <c r="C13" s="393" t="s">
        <v>184</v>
      </c>
      <c r="D13" s="457">
        <v>1</v>
      </c>
      <c r="E13" s="393" t="s">
        <v>254</v>
      </c>
      <c r="F13" s="394">
        <v>11</v>
      </c>
      <c r="G13" s="422" t="s">
        <v>263</v>
      </c>
    </row>
    <row r="14" spans="1:7" ht="35.25">
      <c r="A14" s="311"/>
      <c r="B14" s="395">
        <v>11</v>
      </c>
      <c r="C14" s="393" t="s">
        <v>185</v>
      </c>
      <c r="D14" s="458">
        <v>2</v>
      </c>
      <c r="E14" s="393" t="s">
        <v>255</v>
      </c>
      <c r="F14" s="394">
        <v>10</v>
      </c>
      <c r="G14" s="422" t="s">
        <v>264</v>
      </c>
    </row>
    <row r="15" spans="1:7" ht="35.25">
      <c r="A15" s="311"/>
      <c r="B15" s="395">
        <v>12</v>
      </c>
      <c r="C15" s="393" t="s">
        <v>186</v>
      </c>
      <c r="D15" s="457">
        <v>3</v>
      </c>
      <c r="E15" s="393" t="s">
        <v>256</v>
      </c>
      <c r="F15" s="394">
        <v>9</v>
      </c>
      <c r="G15" s="422" t="s">
        <v>218</v>
      </c>
    </row>
    <row r="16" spans="1:7" ht="35.25">
      <c r="A16" s="311"/>
      <c r="B16" s="395">
        <v>13</v>
      </c>
      <c r="C16" s="393" t="s">
        <v>187</v>
      </c>
      <c r="D16" s="458">
        <v>4</v>
      </c>
      <c r="E16" s="393" t="s">
        <v>270</v>
      </c>
      <c r="F16" s="394">
        <v>8</v>
      </c>
      <c r="G16" s="422" t="s">
        <v>273</v>
      </c>
    </row>
    <row r="17" spans="1:7" ht="35.25">
      <c r="A17" s="311"/>
      <c r="B17" s="395">
        <v>14</v>
      </c>
      <c r="C17" s="393" t="s">
        <v>188</v>
      </c>
      <c r="D17" s="457">
        <v>5</v>
      </c>
      <c r="E17" s="393" t="s">
        <v>271</v>
      </c>
      <c r="F17" s="394">
        <v>7</v>
      </c>
      <c r="G17" s="422" t="s">
        <v>274</v>
      </c>
    </row>
    <row r="18" spans="1:7" ht="36" thickBot="1">
      <c r="A18" s="397"/>
      <c r="B18" s="398">
        <v>15</v>
      </c>
      <c r="C18" s="399" t="s">
        <v>189</v>
      </c>
      <c r="D18" s="459">
        <v>8</v>
      </c>
      <c r="E18" s="399" t="s">
        <v>272</v>
      </c>
      <c r="F18" s="401">
        <v>6</v>
      </c>
      <c r="G18" s="423" t="s">
        <v>275</v>
      </c>
    </row>
    <row r="19" spans="1:7" ht="35.25">
      <c r="A19" s="288"/>
      <c r="B19" s="288"/>
      <c r="C19" s="288"/>
      <c r="D19" s="288"/>
      <c r="E19" s="288"/>
      <c r="F19" s="288"/>
      <c r="G19" s="288"/>
    </row>
  </sheetData>
  <pageMargins left="0.27559055118110237" right="0.19685039370078741" top="0.18" bottom="0.27" header="0.13" footer="0.2"/>
  <pageSetup paperSize="9" orientation="landscape" horizont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43CEFF"/>
  </sheetPr>
  <dimension ref="A1:AZ39"/>
  <sheetViews>
    <sheetView tabSelected="1" zoomScale="60" zoomScaleNormal="60" workbookViewId="0">
      <selection activeCell="O33" sqref="O33"/>
    </sheetView>
  </sheetViews>
  <sheetFormatPr baseColWidth="10" defaultRowHeight="15"/>
  <cols>
    <col min="1" max="1" width="6.85546875" style="90" customWidth="1"/>
    <col min="2" max="2" width="24.85546875" style="90" customWidth="1"/>
    <col min="3" max="3" width="17.28515625" style="90" customWidth="1"/>
    <col min="4" max="4" width="9.42578125" style="90" customWidth="1"/>
    <col min="5" max="6" width="8.85546875" style="90" customWidth="1"/>
    <col min="7" max="7" width="6" style="90" customWidth="1"/>
    <col min="8" max="8" width="18.85546875" style="90" customWidth="1"/>
    <col min="9" max="9" width="8.140625" style="90" customWidth="1"/>
    <col min="10" max="10" width="6" style="90" customWidth="1"/>
    <col min="11" max="11" width="17.85546875" style="90" customWidth="1"/>
    <col min="12" max="12" width="9" style="90" customWidth="1"/>
    <col min="13" max="13" width="6.140625" style="90" customWidth="1"/>
    <col min="14" max="14" width="19.42578125" style="90" customWidth="1"/>
    <col min="15" max="15" width="8.85546875" style="90" customWidth="1"/>
    <col min="16" max="16" width="4.5703125" style="90" customWidth="1"/>
    <col min="17" max="17" width="6.85546875" style="90" customWidth="1"/>
    <col min="18" max="18" width="17.5703125" style="90" customWidth="1"/>
    <col min="19" max="19" width="6.5703125" style="90" customWidth="1"/>
    <col min="20" max="20" width="6.140625" style="90" customWidth="1"/>
    <col min="21" max="21" width="7.7109375" style="90" customWidth="1"/>
    <col min="22" max="22" width="7.140625" style="90" customWidth="1"/>
    <col min="23" max="23" width="5.85546875" style="90" customWidth="1"/>
    <col min="24" max="24" width="7.140625" style="90" customWidth="1"/>
    <col min="25" max="25" width="6.28515625" style="90" customWidth="1"/>
    <col min="26" max="27" width="6.42578125" style="90" customWidth="1"/>
    <col min="28" max="28" width="6.5703125" style="90" customWidth="1"/>
    <col min="29" max="29" width="7.42578125" style="90" customWidth="1"/>
    <col min="30" max="30" width="6.85546875" style="90" customWidth="1"/>
    <col min="31" max="31" width="7.42578125" style="90" customWidth="1"/>
    <col min="32" max="32" width="6.7109375" style="90" customWidth="1"/>
    <col min="33" max="33" width="10.7109375" style="90" customWidth="1"/>
    <col min="34" max="34" width="11.42578125" style="90"/>
    <col min="35" max="35" width="7.85546875" style="90" hidden="1" customWidth="1"/>
    <col min="36" max="36" width="8.42578125" style="90" hidden="1" customWidth="1"/>
    <col min="37" max="37" width="21.42578125" style="90" hidden="1" customWidth="1"/>
    <col min="38" max="38" width="21" style="90" hidden="1" customWidth="1"/>
    <col min="39" max="39" width="8.7109375" style="90" customWidth="1"/>
    <col min="40" max="41" width="12" style="90" customWidth="1"/>
    <col min="42" max="42" width="8.5703125" style="90" customWidth="1"/>
    <col min="43" max="43" width="11.85546875" style="90" customWidth="1"/>
    <col min="44" max="44" width="28.85546875" style="90" customWidth="1"/>
    <col min="45" max="45" width="10.42578125" style="90" customWidth="1"/>
    <col min="46" max="46" width="6" style="90" customWidth="1"/>
    <col min="47" max="47" width="25.28515625" style="90" customWidth="1"/>
    <col min="48" max="48" width="6.5703125" style="90" customWidth="1"/>
    <col min="49" max="49" width="11.42578125" style="90"/>
    <col min="50" max="50" width="7" style="90" customWidth="1"/>
    <col min="51" max="51" width="23" style="90" customWidth="1"/>
    <col min="52" max="52" width="7" style="90" customWidth="1"/>
    <col min="53" max="16384" width="11.42578125" style="90"/>
  </cols>
  <sheetData>
    <row r="1" spans="1:52" ht="43.5" customHeight="1">
      <c r="A1" s="461"/>
      <c r="B1" s="125"/>
      <c r="C1" s="461"/>
      <c r="D1" s="126"/>
      <c r="E1" s="461"/>
      <c r="F1" s="799"/>
      <c r="G1" s="461"/>
      <c r="H1" s="126"/>
      <c r="I1" s="126"/>
      <c r="J1" s="127"/>
      <c r="K1" s="461"/>
      <c r="L1" s="126"/>
      <c r="M1" s="127"/>
      <c r="N1" s="461"/>
      <c r="O1" s="128" t="s">
        <v>0</v>
      </c>
      <c r="P1" s="129"/>
      <c r="Q1" s="130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O1" s="461"/>
      <c r="AP1" s="461"/>
      <c r="AQ1" s="131"/>
      <c r="AR1" s="461"/>
      <c r="AT1" s="126"/>
      <c r="AU1" s="461"/>
      <c r="AV1" s="5"/>
      <c r="AW1" s="461"/>
      <c r="AX1" s="461"/>
      <c r="AY1" s="126"/>
      <c r="AZ1" s="461"/>
    </row>
    <row r="2" spans="1:52" ht="21" thickBot="1">
      <c r="A2" s="254" t="s">
        <v>167</v>
      </c>
      <c r="B2" s="255"/>
      <c r="C2" s="461"/>
      <c r="D2" s="126"/>
      <c r="E2" s="461"/>
      <c r="F2" s="799"/>
      <c r="G2" s="461"/>
      <c r="H2" s="132"/>
      <c r="I2" s="133"/>
      <c r="J2" s="127"/>
      <c r="K2" s="133"/>
      <c r="L2" s="133"/>
      <c r="M2" s="127"/>
      <c r="N2" s="133"/>
      <c r="O2" s="133"/>
      <c r="P2" s="134"/>
      <c r="Q2" s="817" t="s">
        <v>157</v>
      </c>
      <c r="R2" s="817"/>
      <c r="S2" s="817"/>
      <c r="T2" s="133"/>
      <c r="U2" s="135" t="s">
        <v>131</v>
      </c>
      <c r="V2" s="135"/>
      <c r="W2" s="135"/>
      <c r="X2" s="135"/>
      <c r="Y2" s="135"/>
      <c r="Z2" s="135"/>
      <c r="AA2" s="133"/>
      <c r="AB2" s="133"/>
      <c r="AC2" s="133"/>
      <c r="AD2" s="133"/>
      <c r="AE2" s="133"/>
      <c r="AF2" s="133"/>
      <c r="AG2" s="133"/>
      <c r="AH2" s="133"/>
      <c r="AO2" s="133"/>
      <c r="AP2" s="133"/>
    </row>
    <row r="3" spans="1:52" ht="21" thickBot="1">
      <c r="B3" s="172" t="s">
        <v>142</v>
      </c>
      <c r="C3" s="173"/>
      <c r="D3" s="126"/>
      <c r="E3" s="136"/>
      <c r="F3" s="136"/>
      <c r="G3" s="136"/>
      <c r="H3" s="820"/>
      <c r="I3" s="820"/>
      <c r="J3" s="127"/>
      <c r="K3" s="137" t="s">
        <v>214</v>
      </c>
      <c r="L3" s="138" t="s">
        <v>215</v>
      </c>
      <c r="M3" s="139"/>
      <c r="N3" s="136"/>
      <c r="O3" s="133"/>
      <c r="P3" s="140"/>
      <c r="Q3" s="130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O3" s="461"/>
      <c r="AP3" s="461"/>
      <c r="AQ3" s="131"/>
    </row>
    <row r="4" spans="1:52" ht="24" thickBot="1">
      <c r="A4" s="174"/>
      <c r="B4" s="180"/>
      <c r="C4" s="175"/>
      <c r="D4" s="133"/>
      <c r="E4" s="136"/>
      <c r="F4" s="136"/>
      <c r="G4" s="136"/>
      <c r="H4" s="126"/>
      <c r="I4" s="126"/>
      <c r="J4" s="127"/>
      <c r="K4" s="461"/>
      <c r="L4" s="126"/>
      <c r="M4" s="127"/>
      <c r="N4" s="461"/>
      <c r="O4" s="128"/>
      <c r="P4" s="129"/>
      <c r="Q4" s="141"/>
      <c r="R4" s="142"/>
      <c r="S4" s="143" t="s">
        <v>10</v>
      </c>
      <c r="T4" s="143"/>
      <c r="U4" s="144"/>
      <c r="V4" s="145"/>
      <c r="W4" s="146" t="s">
        <v>9</v>
      </c>
      <c r="X4" s="144"/>
      <c r="Y4" s="144"/>
      <c r="Z4" s="144"/>
      <c r="AA4" s="147" t="s">
        <v>11</v>
      </c>
      <c r="AB4" s="148"/>
      <c r="AC4" s="148"/>
      <c r="AD4" s="149"/>
      <c r="AE4" s="150" t="s">
        <v>8</v>
      </c>
      <c r="AF4" s="150"/>
      <c r="AG4" s="150"/>
      <c r="AH4" s="145"/>
      <c r="AP4" s="136"/>
      <c r="AQ4" s="818" t="s">
        <v>147</v>
      </c>
      <c r="AR4" s="819"/>
      <c r="AT4" s="136"/>
      <c r="AU4" s="152" t="s">
        <v>13</v>
      </c>
      <c r="AV4" s="5"/>
      <c r="AW4" s="136"/>
      <c r="AX4" s="136"/>
      <c r="AY4" s="153" t="s">
        <v>14</v>
      </c>
      <c r="AZ4" s="136"/>
    </row>
    <row r="5" spans="1:52" ht="24" thickBot="1">
      <c r="A5" s="174"/>
      <c r="B5" s="134" t="s">
        <v>2</v>
      </c>
      <c r="C5" s="133" t="s">
        <v>141</v>
      </c>
      <c r="D5" s="805" t="s">
        <v>153</v>
      </c>
      <c r="E5" s="461"/>
      <c r="F5" s="799"/>
      <c r="G5" s="93" t="s">
        <v>123</v>
      </c>
      <c r="H5" s="154" t="s">
        <v>122</v>
      </c>
      <c r="I5" s="155" t="s">
        <v>126</v>
      </c>
      <c r="J5" s="460" t="s">
        <v>123</v>
      </c>
      <c r="K5" s="154" t="s">
        <v>124</v>
      </c>
      <c r="L5" s="155" t="s">
        <v>126</v>
      </c>
      <c r="M5" s="460" t="s">
        <v>123</v>
      </c>
      <c r="N5" s="154" t="s">
        <v>125</v>
      </c>
      <c r="O5" s="155" t="s">
        <v>126</v>
      </c>
      <c r="P5" s="156"/>
      <c r="Q5" s="28"/>
      <c r="R5" s="157" t="s">
        <v>2</v>
      </c>
      <c r="S5" s="144" t="s">
        <v>6</v>
      </c>
      <c r="T5" s="158" t="s">
        <v>7</v>
      </c>
      <c r="U5" s="158" t="s">
        <v>4</v>
      </c>
      <c r="V5" s="159" t="s">
        <v>5</v>
      </c>
      <c r="W5" s="160" t="s">
        <v>6</v>
      </c>
      <c r="X5" s="158" t="s">
        <v>7</v>
      </c>
      <c r="Y5" s="158" t="s">
        <v>4</v>
      </c>
      <c r="Z5" s="159" t="s">
        <v>5</v>
      </c>
      <c r="AA5" s="144" t="s">
        <v>6</v>
      </c>
      <c r="AB5" s="158" t="s">
        <v>7</v>
      </c>
      <c r="AC5" s="158" t="s">
        <v>4</v>
      </c>
      <c r="AD5" s="158" t="s">
        <v>5</v>
      </c>
      <c r="AE5" s="649" t="s">
        <v>6</v>
      </c>
      <c r="AF5" s="235" t="s">
        <v>7</v>
      </c>
      <c r="AG5" s="242" t="s">
        <v>4</v>
      </c>
      <c r="AH5" s="243" t="s">
        <v>3</v>
      </c>
      <c r="AI5" s="94" t="s">
        <v>163</v>
      </c>
      <c r="AJ5" s="94" t="s">
        <v>164</v>
      </c>
      <c r="AK5" s="462" t="s">
        <v>161</v>
      </c>
      <c r="AL5" s="655" t="s">
        <v>162</v>
      </c>
      <c r="AM5" s="771"/>
      <c r="AN5" s="656" t="s">
        <v>3</v>
      </c>
      <c r="AO5" s="652" t="s">
        <v>4</v>
      </c>
      <c r="AP5" s="765" t="s">
        <v>126</v>
      </c>
      <c r="AQ5" s="806" t="s">
        <v>1</v>
      </c>
      <c r="AR5" s="807" t="s">
        <v>2</v>
      </c>
      <c r="AT5" s="461"/>
      <c r="AU5" s="165" t="s">
        <v>152</v>
      </c>
      <c r="AV5" s="5"/>
      <c r="AW5" s="461"/>
      <c r="AX5" s="461"/>
      <c r="AY5" s="126"/>
      <c r="AZ5" s="461"/>
    </row>
    <row r="6" spans="1:52" ht="20.25">
      <c r="A6" s="176">
        <v>1</v>
      </c>
      <c r="B6" s="639"/>
      <c r="C6" s="206"/>
      <c r="D6" s="188"/>
      <c r="E6" s="461"/>
      <c r="F6" s="803">
        <v>1</v>
      </c>
      <c r="G6" s="828">
        <v>1</v>
      </c>
      <c r="H6" s="182" t="str">
        <f t="shared" ref="H6:H35" si="0">IF(ISNA(MATCH(F6,$D$6:$D$37,0)),"",INDEX($B$6:$B$37,MATCH(F6,$D$6:$D$37,0)))</f>
        <v/>
      </c>
      <c r="I6" s="212"/>
      <c r="J6" s="830">
        <v>15</v>
      </c>
      <c r="K6" s="185" t="str">
        <f>+H6</f>
        <v/>
      </c>
      <c r="L6" s="212"/>
      <c r="M6" s="830">
        <v>12</v>
      </c>
      <c r="N6" s="96" t="str">
        <f>+H6</f>
        <v/>
      </c>
      <c r="O6" s="352"/>
      <c r="P6" s="214"/>
      <c r="Q6" s="215">
        <v>1</v>
      </c>
      <c r="R6" s="683" t="str">
        <f>+H6</f>
        <v/>
      </c>
      <c r="S6" s="97">
        <f>+I6</f>
        <v>0</v>
      </c>
      <c r="T6" s="98">
        <f>+I7</f>
        <v>0</v>
      </c>
      <c r="U6" s="98">
        <f>SUM(S6-T6)</f>
        <v>0</v>
      </c>
      <c r="V6" s="99">
        <f>IF(S6+T6=0,0,IF(S6=T6,2,IF(S6&lt;T6,1,3)))</f>
        <v>0</v>
      </c>
      <c r="W6" s="226">
        <f>+L6</f>
        <v>0</v>
      </c>
      <c r="X6" s="101">
        <f>+L7</f>
        <v>0</v>
      </c>
      <c r="Y6" s="101">
        <f t="shared" ref="Y6:Y35" si="1">SUM(W6-X6)</f>
        <v>0</v>
      </c>
      <c r="Z6" s="231">
        <f>IF(W6+X6=0,0,IF(W6=X6,2,IF(W6&lt;X6,1,3)))</f>
        <v>0</v>
      </c>
      <c r="AA6" s="100">
        <f>+O6</f>
        <v>0</v>
      </c>
      <c r="AB6" s="101">
        <f>+O7</f>
        <v>0</v>
      </c>
      <c r="AC6" s="101">
        <f t="shared" ref="AC6:AC35" si="2">SUM(AA6-AB6)</f>
        <v>0</v>
      </c>
      <c r="AD6" s="231">
        <f>IF(AA6+AB6=0,0,IF(AA6=AB6,2,IF(AA6&lt;AB6,1,3)))</f>
        <v>0</v>
      </c>
      <c r="AE6" s="236">
        <f>SUM(S6+W6+AA6)</f>
        <v>0</v>
      </c>
      <c r="AF6" s="239">
        <f>SUM(T6+X6+AB6)</f>
        <v>0</v>
      </c>
      <c r="AG6" s="669">
        <f>SUM(AE6-AF6)</f>
        <v>0</v>
      </c>
      <c r="AH6" s="678">
        <f>SUM(V6+Z6+AD6)</f>
        <v>0</v>
      </c>
      <c r="AI6" s="94">
        <f>IF(AG6="","",IF(AG6&gt;0,AG6,0))</f>
        <v>0</v>
      </c>
      <c r="AJ6" s="94">
        <f>IF(AG6="","",IF(AG6&lt;0,AG6,0))</f>
        <v>0</v>
      </c>
      <c r="AK6" s="246" t="str">
        <f>IF(OR(R6="",AH6="",AG6=""),"",RANK(AH6,$AH$6:$AH$35)+SUM(-AG6/100)-(+AE6/1000)+COUNTIF(R$6:R$35,"&lt;="&amp;R6+1)/100000+ROW()/1000000)</f>
        <v/>
      </c>
      <c r="AL6" s="660" t="str">
        <f>IF(R6="","",SMALL(AK$6:AK$35,ROWS(AN$6:AN6)))</f>
        <v/>
      </c>
      <c r="AM6" s="766"/>
      <c r="AN6" s="661" t="str">
        <f t="shared" ref="AN6:AN35" si="3">IF(R6="","",INDEX($AH$6:$AH$35,MATCH(AL6,$AK$6:$AK$35,0)))</f>
        <v/>
      </c>
      <c r="AO6" s="754" t="str">
        <f t="shared" ref="AO6:AO35" si="4">IF(R6="","",INDEX($AG$6:$AG$35,MATCH(AL6,$AK$6:$AK$35,0)))</f>
        <v/>
      </c>
      <c r="AP6" s="768" t="str">
        <f>IF(R6="","",INDEX($AE$6:$AE$35,MATCH(AL6,$AK$6:$AK$35,0)))</f>
        <v/>
      </c>
      <c r="AQ6" s="251" t="str">
        <f>IF(AL6="","",1)</f>
        <v/>
      </c>
      <c r="AR6" s="673" t="str">
        <f t="shared" ref="AR6:AR35" si="5">IF(OR(R6="",AH6=""),"",INDEX($R$6:$R$35,MATCH(AL6,$AK$6:$AK$35,0)))</f>
        <v/>
      </c>
      <c r="AT6" s="461"/>
      <c r="AU6" s="261"/>
      <c r="AV6" s="5"/>
      <c r="AW6" s="461"/>
      <c r="AX6" s="461"/>
      <c r="AY6" s="126"/>
      <c r="AZ6" s="461"/>
    </row>
    <row r="7" spans="1:52" ht="21" thickBot="1">
      <c r="A7" s="177">
        <v>2</v>
      </c>
      <c r="B7" s="640"/>
      <c r="C7" s="207"/>
      <c r="D7" s="189"/>
      <c r="E7" s="461"/>
      <c r="F7" s="802">
        <v>2</v>
      </c>
      <c r="G7" s="829"/>
      <c r="H7" s="183" t="str">
        <f t="shared" si="0"/>
        <v/>
      </c>
      <c r="I7" s="216"/>
      <c r="J7" s="829"/>
      <c r="K7" s="184" t="str">
        <f>+H8</f>
        <v/>
      </c>
      <c r="L7" s="216"/>
      <c r="M7" s="829"/>
      <c r="N7" s="102" t="str">
        <f>+H9</f>
        <v/>
      </c>
      <c r="O7" s="473"/>
      <c r="P7" s="214"/>
      <c r="Q7" s="218">
        <v>2</v>
      </c>
      <c r="R7" s="684" t="str">
        <f>+H7</f>
        <v/>
      </c>
      <c r="S7" s="228">
        <f t="shared" ref="S7" si="6">+I7</f>
        <v>0</v>
      </c>
      <c r="T7" s="227">
        <f>+I6</f>
        <v>0</v>
      </c>
      <c r="U7" s="227">
        <f t="shared" ref="U7:U22" si="7">SUM(S7-T7)</f>
        <v>0</v>
      </c>
      <c r="V7" s="105">
        <f t="shared" ref="V7:V35" si="8">IF(S7+T7=0,0,IF(S7=T7,2,IF(S7&lt;T7,1,3)))</f>
        <v>0</v>
      </c>
      <c r="W7" s="202">
        <f>+L8</f>
        <v>0</v>
      </c>
      <c r="X7" s="201">
        <f>+L9</f>
        <v>0</v>
      </c>
      <c r="Y7" s="201">
        <f t="shared" si="1"/>
        <v>0</v>
      </c>
      <c r="Z7" s="232">
        <f t="shared" ref="Z7:Z35" si="9">IF(W7+X7=0,0,IF(W7=X7,2,IF(W7&lt;X7,1,3)))</f>
        <v>0</v>
      </c>
      <c r="AA7" s="200">
        <f>+O8</f>
        <v>0</v>
      </c>
      <c r="AB7" s="201">
        <f>+O9</f>
        <v>0</v>
      </c>
      <c r="AC7" s="201">
        <f t="shared" si="2"/>
        <v>0</v>
      </c>
      <c r="AD7" s="232">
        <f t="shared" ref="AD7:AD35" si="10">IF(AA7+AB7=0,0,IF(AA7=AB7,2,IF(AA7&lt;AB7,1,3)))</f>
        <v>0</v>
      </c>
      <c r="AE7" s="237">
        <f t="shared" ref="AE7:AE35" si="11">SUM(S7+W7+AA7)</f>
        <v>0</v>
      </c>
      <c r="AF7" s="240">
        <f t="shared" ref="AF7:AF35" si="12">SUM(T7+X7+AB7)</f>
        <v>0</v>
      </c>
      <c r="AG7" s="670">
        <f t="shared" ref="AG7:AG35" si="13">SUM(AE7-AF7)</f>
        <v>0</v>
      </c>
      <c r="AH7" s="679">
        <f t="shared" ref="AH7:AH35" si="14">SUM(V7+Z7+AD7)</f>
        <v>0</v>
      </c>
      <c r="AI7" s="94">
        <f t="shared" ref="AI7:AI26" si="15">IF(AG7="","",IF(AG7&gt;0,AG7,0))</f>
        <v>0</v>
      </c>
      <c r="AJ7" s="94">
        <f t="shared" ref="AJ7:AJ26" si="16">IF(AG7="","",IF(AG7&lt;0,AG7,0))</f>
        <v>0</v>
      </c>
      <c r="AK7" s="246" t="str">
        <f t="shared" ref="AK7:AK35" si="17">IF(OR(R7="",AH7="",AG7=""),"",RANK(AH7,$AH$6:$AH$35)+SUM(-AG7/100)-(+AE7/1000)+COUNTIF(R$6:R$35,"&lt;="&amp;R7+1)/100000+ROW()/1000000)</f>
        <v/>
      </c>
      <c r="AL7" s="647" t="str">
        <f>IF(R7="","",SMALL(AK$6:AK$35,ROWS(AN$6:AN7)))</f>
        <v/>
      </c>
      <c r="AM7" s="766"/>
      <c r="AN7" s="662" t="str">
        <f t="shared" si="3"/>
        <v/>
      </c>
      <c r="AO7" s="650" t="str">
        <f t="shared" si="4"/>
        <v/>
      </c>
      <c r="AP7" s="769" t="str">
        <f t="shared" ref="AP7:AP35" si="18">IF(R7="","",INDEX($AE$6:$AE$35,MATCH(AL7,$AK$6:$AK$35,0)))</f>
        <v/>
      </c>
      <c r="AQ7" s="250" t="str">
        <f>IF(AL7="","",IF(AND(AN6=AN7,AO6=AO7,AP6=AP7),AQ6,$AQ$6+1))</f>
        <v/>
      </c>
      <c r="AR7" s="674" t="str">
        <f t="shared" si="5"/>
        <v/>
      </c>
      <c r="AT7" s="126"/>
      <c r="AU7" s="461"/>
      <c r="AV7" s="5"/>
      <c r="AW7" s="461"/>
      <c r="AX7" s="461"/>
      <c r="AY7" s="126"/>
      <c r="AZ7" s="461"/>
    </row>
    <row r="8" spans="1:52" ht="20.25">
      <c r="A8" s="177">
        <v>3</v>
      </c>
      <c r="B8" s="641"/>
      <c r="C8" s="208"/>
      <c r="D8" s="189"/>
      <c r="E8" s="461"/>
      <c r="F8" s="804">
        <v>3</v>
      </c>
      <c r="G8" s="828">
        <v>2</v>
      </c>
      <c r="H8" s="182" t="str">
        <f t="shared" si="0"/>
        <v/>
      </c>
      <c r="I8" s="212"/>
      <c r="J8" s="830">
        <v>14</v>
      </c>
      <c r="K8" s="185" t="str">
        <f>+H7</f>
        <v/>
      </c>
      <c r="L8" s="212"/>
      <c r="M8" s="830">
        <v>13</v>
      </c>
      <c r="N8" s="96" t="str">
        <f>+H7</f>
        <v/>
      </c>
      <c r="O8" s="352"/>
      <c r="P8" s="214"/>
      <c r="Q8" s="218">
        <v>3</v>
      </c>
      <c r="R8" s="684" t="str">
        <f t="shared" ref="R8:S23" si="19">+H8</f>
        <v/>
      </c>
      <c r="S8" s="228">
        <f>+I8</f>
        <v>0</v>
      </c>
      <c r="T8" s="227">
        <f>+I9</f>
        <v>0</v>
      </c>
      <c r="U8" s="227">
        <f t="shared" si="7"/>
        <v>0</v>
      </c>
      <c r="V8" s="105">
        <f t="shared" si="8"/>
        <v>0</v>
      </c>
      <c r="W8" s="202">
        <f>+L7</f>
        <v>0</v>
      </c>
      <c r="X8" s="201">
        <f>+L6</f>
        <v>0</v>
      </c>
      <c r="Y8" s="201">
        <f t="shared" si="1"/>
        <v>0</v>
      </c>
      <c r="Z8" s="232">
        <f t="shared" si="9"/>
        <v>0</v>
      </c>
      <c r="AA8" s="200">
        <f>+O9</f>
        <v>0</v>
      </c>
      <c r="AB8" s="201">
        <f>+O8</f>
        <v>0</v>
      </c>
      <c r="AC8" s="201">
        <f t="shared" si="2"/>
        <v>0</v>
      </c>
      <c r="AD8" s="232">
        <f t="shared" si="10"/>
        <v>0</v>
      </c>
      <c r="AE8" s="237">
        <f t="shared" si="11"/>
        <v>0</v>
      </c>
      <c r="AF8" s="240">
        <f t="shared" si="12"/>
        <v>0</v>
      </c>
      <c r="AG8" s="670">
        <f t="shared" si="13"/>
        <v>0</v>
      </c>
      <c r="AH8" s="679">
        <f t="shared" si="14"/>
        <v>0</v>
      </c>
      <c r="AI8" s="94">
        <f t="shared" si="15"/>
        <v>0</v>
      </c>
      <c r="AJ8" s="94">
        <f t="shared" si="16"/>
        <v>0</v>
      </c>
      <c r="AK8" s="246" t="str">
        <f t="shared" si="17"/>
        <v/>
      </c>
      <c r="AL8" s="647" t="str">
        <f>IF(R8="","",SMALL(AK$6:AK$35,ROWS(AN$6:AN8)))</f>
        <v/>
      </c>
      <c r="AM8" s="766"/>
      <c r="AN8" s="662" t="str">
        <f t="shared" si="3"/>
        <v/>
      </c>
      <c r="AO8" s="650" t="str">
        <f t="shared" si="4"/>
        <v/>
      </c>
      <c r="AP8" s="769" t="str">
        <f t="shared" si="18"/>
        <v/>
      </c>
      <c r="AQ8" s="250" t="str">
        <f>IF(AL8="","",IF(AND(AN7=AN8,AO7=AO8,AP7=AP8),AQ7,$AQ$6+2))</f>
        <v/>
      </c>
      <c r="AR8" s="674" t="str">
        <f t="shared" si="5"/>
        <v/>
      </c>
      <c r="AT8" s="825">
        <v>2</v>
      </c>
      <c r="AU8" s="109" t="str">
        <f>+AR6</f>
        <v/>
      </c>
      <c r="AV8" s="29">
        <v>1</v>
      </c>
      <c r="AY8" s="126"/>
    </row>
    <row r="9" spans="1:52" ht="21" thickBot="1">
      <c r="A9" s="177">
        <v>4</v>
      </c>
      <c r="B9" s="640"/>
      <c r="C9" s="207"/>
      <c r="D9" s="189"/>
      <c r="E9" s="461"/>
      <c r="F9" s="802">
        <v>4</v>
      </c>
      <c r="G9" s="829"/>
      <c r="H9" s="183" t="str">
        <f t="shared" si="0"/>
        <v/>
      </c>
      <c r="I9" s="216"/>
      <c r="J9" s="829"/>
      <c r="K9" s="184" t="str">
        <f>+H9</f>
        <v/>
      </c>
      <c r="L9" s="216"/>
      <c r="M9" s="829"/>
      <c r="N9" s="102" t="str">
        <f>+H8</f>
        <v/>
      </c>
      <c r="O9" s="473"/>
      <c r="P9" s="214"/>
      <c r="Q9" s="218">
        <v>4</v>
      </c>
      <c r="R9" s="684" t="str">
        <f t="shared" si="19"/>
        <v/>
      </c>
      <c r="S9" s="228">
        <f t="shared" si="19"/>
        <v>0</v>
      </c>
      <c r="T9" s="227">
        <f>+I8</f>
        <v>0</v>
      </c>
      <c r="U9" s="227">
        <f t="shared" si="7"/>
        <v>0</v>
      </c>
      <c r="V9" s="105">
        <f t="shared" si="8"/>
        <v>0</v>
      </c>
      <c r="W9" s="202">
        <f>+L9</f>
        <v>0</v>
      </c>
      <c r="X9" s="201">
        <f>+L8</f>
        <v>0</v>
      </c>
      <c r="Y9" s="201">
        <f t="shared" si="1"/>
        <v>0</v>
      </c>
      <c r="Z9" s="232">
        <f t="shared" si="9"/>
        <v>0</v>
      </c>
      <c r="AA9" s="200">
        <f>+O7</f>
        <v>0</v>
      </c>
      <c r="AB9" s="201">
        <f>+O6</f>
        <v>0</v>
      </c>
      <c r="AC9" s="201">
        <f t="shared" si="2"/>
        <v>0</v>
      </c>
      <c r="AD9" s="232">
        <f t="shared" si="10"/>
        <v>0</v>
      </c>
      <c r="AE9" s="237">
        <f t="shared" si="11"/>
        <v>0</v>
      </c>
      <c r="AF9" s="240">
        <f t="shared" si="12"/>
        <v>0</v>
      </c>
      <c r="AG9" s="670">
        <f t="shared" si="13"/>
        <v>0</v>
      </c>
      <c r="AH9" s="679">
        <f t="shared" si="14"/>
        <v>0</v>
      </c>
      <c r="AI9" s="94">
        <f t="shared" si="15"/>
        <v>0</v>
      </c>
      <c r="AJ9" s="94">
        <f t="shared" si="16"/>
        <v>0</v>
      </c>
      <c r="AK9" s="246" t="str">
        <f t="shared" si="17"/>
        <v/>
      </c>
      <c r="AL9" s="647" t="str">
        <f>IF(R9="","",SMALL(AK$6:AK$35,ROWS(AN$6:AN9)))</f>
        <v/>
      </c>
      <c r="AM9" s="766"/>
      <c r="AN9" s="662" t="str">
        <f t="shared" si="3"/>
        <v/>
      </c>
      <c r="AO9" s="650" t="str">
        <f t="shared" si="4"/>
        <v/>
      </c>
      <c r="AP9" s="769" t="str">
        <f t="shared" si="18"/>
        <v/>
      </c>
      <c r="AQ9" s="250" t="str">
        <f>IF(AL9="","",IF(AND(AN8=AN9,AO8=AO9,AP8=AP9),AQ8,$AQ$6+3))</f>
        <v/>
      </c>
      <c r="AR9" s="674" t="str">
        <f t="shared" si="5"/>
        <v/>
      </c>
      <c r="AT9" s="826"/>
      <c r="AU9" s="111" t="str">
        <f>+AR7</f>
        <v/>
      </c>
      <c r="AV9" s="30">
        <v>0</v>
      </c>
      <c r="AY9" s="126"/>
    </row>
    <row r="10" spans="1:52" ht="21" thickBot="1">
      <c r="A10" s="177">
        <v>5</v>
      </c>
      <c r="B10" s="641"/>
      <c r="C10" s="208"/>
      <c r="D10" s="189"/>
      <c r="E10" s="461"/>
      <c r="F10" s="804">
        <v>5</v>
      </c>
      <c r="G10" s="828">
        <v>3</v>
      </c>
      <c r="H10" s="182" t="str">
        <f t="shared" si="0"/>
        <v/>
      </c>
      <c r="I10" s="212"/>
      <c r="J10" s="830">
        <v>13</v>
      </c>
      <c r="K10" s="185" t="str">
        <f>+H10</f>
        <v/>
      </c>
      <c r="L10" s="212"/>
      <c r="M10" s="830">
        <v>14</v>
      </c>
      <c r="N10" s="96" t="str">
        <f>+H10</f>
        <v/>
      </c>
      <c r="O10" s="352"/>
      <c r="P10" s="214"/>
      <c r="Q10" s="218">
        <v>5</v>
      </c>
      <c r="R10" s="684" t="str">
        <f t="shared" si="19"/>
        <v/>
      </c>
      <c r="S10" s="228">
        <f t="shared" si="19"/>
        <v>0</v>
      </c>
      <c r="T10" s="227">
        <f t="shared" ref="T10" si="20">+I11</f>
        <v>0</v>
      </c>
      <c r="U10" s="227">
        <f t="shared" si="7"/>
        <v>0</v>
      </c>
      <c r="V10" s="105">
        <f t="shared" si="8"/>
        <v>0</v>
      </c>
      <c r="W10" s="202">
        <f>+L10</f>
        <v>0</v>
      </c>
      <c r="X10" s="201">
        <f>+L11</f>
        <v>0</v>
      </c>
      <c r="Y10" s="201">
        <f t="shared" si="1"/>
        <v>0</v>
      </c>
      <c r="Z10" s="232">
        <f t="shared" si="9"/>
        <v>0</v>
      </c>
      <c r="AA10" s="200">
        <f>+O10</f>
        <v>0</v>
      </c>
      <c r="AB10" s="201">
        <f>+O11</f>
        <v>0</v>
      </c>
      <c r="AC10" s="201">
        <f t="shared" si="2"/>
        <v>0</v>
      </c>
      <c r="AD10" s="232">
        <f t="shared" si="10"/>
        <v>0</v>
      </c>
      <c r="AE10" s="237">
        <f t="shared" si="11"/>
        <v>0</v>
      </c>
      <c r="AF10" s="240">
        <f t="shared" si="12"/>
        <v>0</v>
      </c>
      <c r="AG10" s="670">
        <f t="shared" si="13"/>
        <v>0</v>
      </c>
      <c r="AH10" s="679">
        <f t="shared" si="14"/>
        <v>0</v>
      </c>
      <c r="AI10" s="94">
        <f t="shared" si="15"/>
        <v>0</v>
      </c>
      <c r="AJ10" s="94">
        <f t="shared" si="16"/>
        <v>0</v>
      </c>
      <c r="AK10" s="246" t="str">
        <f t="shared" si="17"/>
        <v/>
      </c>
      <c r="AL10" s="647" t="str">
        <f>IF(R10="","",SMALL(AK$6:AK$35,ROWS(AN$6:AN10)))</f>
        <v/>
      </c>
      <c r="AM10" s="766"/>
      <c r="AN10" s="662" t="str">
        <f t="shared" si="3"/>
        <v/>
      </c>
      <c r="AO10" s="650" t="str">
        <f t="shared" si="4"/>
        <v/>
      </c>
      <c r="AP10" s="769" t="str">
        <f t="shared" si="18"/>
        <v/>
      </c>
      <c r="AQ10" s="250" t="str">
        <f>IF(AL10="","",IF(AND(AN9=AN10,AO9=AO10,AP9=AP10),AQ9,$AQ$6+4))</f>
        <v/>
      </c>
      <c r="AR10" s="674" t="str">
        <f t="shared" si="5"/>
        <v/>
      </c>
      <c r="AT10" s="92"/>
      <c r="AU10" s="94"/>
      <c r="AV10" s="5"/>
      <c r="AY10" s="126"/>
    </row>
    <row r="11" spans="1:52" ht="24" thickBot="1">
      <c r="A11" s="177">
        <v>6</v>
      </c>
      <c r="B11" s="640"/>
      <c r="C11" s="207"/>
      <c r="D11" s="189"/>
      <c r="E11" s="461"/>
      <c r="F11" s="802">
        <v>6</v>
      </c>
      <c r="G11" s="829"/>
      <c r="H11" s="183" t="str">
        <f t="shared" si="0"/>
        <v/>
      </c>
      <c r="I11" s="216"/>
      <c r="J11" s="829"/>
      <c r="K11" s="184" t="str">
        <f>+H12</f>
        <v/>
      </c>
      <c r="L11" s="216"/>
      <c r="M11" s="829"/>
      <c r="N11" s="102" t="str">
        <f>+H13</f>
        <v/>
      </c>
      <c r="O11" s="473"/>
      <c r="P11" s="214"/>
      <c r="Q11" s="218">
        <v>6</v>
      </c>
      <c r="R11" s="684" t="str">
        <f t="shared" si="19"/>
        <v/>
      </c>
      <c r="S11" s="228">
        <f t="shared" si="19"/>
        <v>0</v>
      </c>
      <c r="T11" s="227">
        <f t="shared" ref="T11" si="21">+I10</f>
        <v>0</v>
      </c>
      <c r="U11" s="227">
        <f t="shared" si="7"/>
        <v>0</v>
      </c>
      <c r="V11" s="105">
        <f t="shared" si="8"/>
        <v>0</v>
      </c>
      <c r="W11" s="202">
        <f>+L12</f>
        <v>0</v>
      </c>
      <c r="X11" s="201">
        <f>+L13</f>
        <v>0</v>
      </c>
      <c r="Y11" s="201">
        <f t="shared" si="1"/>
        <v>0</v>
      </c>
      <c r="Z11" s="232">
        <f t="shared" si="9"/>
        <v>0</v>
      </c>
      <c r="AA11" s="200">
        <f>+O13</f>
        <v>0</v>
      </c>
      <c r="AB11" s="201">
        <f>+O12</f>
        <v>0</v>
      </c>
      <c r="AC11" s="201">
        <f t="shared" si="2"/>
        <v>0</v>
      </c>
      <c r="AD11" s="232">
        <f t="shared" si="10"/>
        <v>0</v>
      </c>
      <c r="AE11" s="237">
        <f t="shared" si="11"/>
        <v>0</v>
      </c>
      <c r="AF11" s="240">
        <f t="shared" si="12"/>
        <v>0</v>
      </c>
      <c r="AG11" s="670">
        <f t="shared" si="13"/>
        <v>0</v>
      </c>
      <c r="AH11" s="679">
        <f t="shared" si="14"/>
        <v>0</v>
      </c>
      <c r="AI11" s="94">
        <f t="shared" si="15"/>
        <v>0</v>
      </c>
      <c r="AJ11" s="94">
        <f t="shared" si="16"/>
        <v>0</v>
      </c>
      <c r="AK11" s="246" t="str">
        <f t="shared" si="17"/>
        <v/>
      </c>
      <c r="AL11" s="647" t="str">
        <f>IF(R11="","",SMALL(AK$6:AK$35,ROWS(AN$6:AN11)))</f>
        <v/>
      </c>
      <c r="AM11" s="766"/>
      <c r="AN11" s="662" t="str">
        <f t="shared" si="3"/>
        <v/>
      </c>
      <c r="AO11" s="650" t="str">
        <f t="shared" si="4"/>
        <v/>
      </c>
      <c r="AP11" s="769" t="str">
        <f t="shared" si="18"/>
        <v/>
      </c>
      <c r="AQ11" s="250" t="str">
        <f>IF(AL11="","",IF(AND(AN10=AN11,AO10=AO11,AP10=AP11),AQ10,$AQ$6+5))</f>
        <v/>
      </c>
      <c r="AR11" s="674" t="str">
        <f t="shared" si="5"/>
        <v/>
      </c>
      <c r="AT11" s="92"/>
      <c r="AU11" s="112"/>
      <c r="AV11" s="5"/>
      <c r="AX11" s="825">
        <v>3</v>
      </c>
      <c r="AY11" s="109" t="str">
        <f>IF(AV8=AV9,"résultats",IF(AV8&gt;AV9,AU8,AU9))</f>
        <v/>
      </c>
      <c r="AZ11" s="33">
        <v>0</v>
      </c>
    </row>
    <row r="12" spans="1:52" ht="21" thickBot="1">
      <c r="A12" s="177">
        <v>7</v>
      </c>
      <c r="B12" s="641"/>
      <c r="C12" s="208"/>
      <c r="D12" s="189"/>
      <c r="E12" s="461"/>
      <c r="F12" s="804">
        <v>7</v>
      </c>
      <c r="G12" s="828">
        <v>4</v>
      </c>
      <c r="H12" s="182" t="str">
        <f t="shared" si="0"/>
        <v/>
      </c>
      <c r="I12" s="212"/>
      <c r="J12" s="830">
        <v>12</v>
      </c>
      <c r="K12" s="185" t="str">
        <f>+H11</f>
        <v/>
      </c>
      <c r="L12" s="212"/>
      <c r="M12" s="830">
        <v>15</v>
      </c>
      <c r="N12" s="96" t="str">
        <f>+H12</f>
        <v/>
      </c>
      <c r="O12" s="352"/>
      <c r="P12" s="214"/>
      <c r="Q12" s="218">
        <v>7</v>
      </c>
      <c r="R12" s="684" t="str">
        <f t="shared" si="19"/>
        <v/>
      </c>
      <c r="S12" s="228">
        <f t="shared" si="19"/>
        <v>0</v>
      </c>
      <c r="T12" s="227">
        <f t="shared" ref="T12" si="22">+I13</f>
        <v>0</v>
      </c>
      <c r="U12" s="227">
        <f t="shared" si="7"/>
        <v>0</v>
      </c>
      <c r="V12" s="105">
        <f t="shared" si="8"/>
        <v>0</v>
      </c>
      <c r="W12" s="202">
        <f>+L11</f>
        <v>0</v>
      </c>
      <c r="X12" s="201">
        <f>+L10</f>
        <v>0</v>
      </c>
      <c r="Y12" s="201">
        <f t="shared" si="1"/>
        <v>0</v>
      </c>
      <c r="Z12" s="232">
        <f t="shared" si="9"/>
        <v>0</v>
      </c>
      <c r="AA12" s="200">
        <f>+O12</f>
        <v>0</v>
      </c>
      <c r="AB12" s="201">
        <f>+O13</f>
        <v>0</v>
      </c>
      <c r="AC12" s="201">
        <f t="shared" si="2"/>
        <v>0</v>
      </c>
      <c r="AD12" s="232">
        <f t="shared" si="10"/>
        <v>0</v>
      </c>
      <c r="AE12" s="237">
        <f t="shared" si="11"/>
        <v>0</v>
      </c>
      <c r="AF12" s="240">
        <f t="shared" si="12"/>
        <v>0</v>
      </c>
      <c r="AG12" s="670">
        <f t="shared" si="13"/>
        <v>0</v>
      </c>
      <c r="AH12" s="679">
        <f t="shared" si="14"/>
        <v>0</v>
      </c>
      <c r="AI12" s="94">
        <f t="shared" si="15"/>
        <v>0</v>
      </c>
      <c r="AJ12" s="94">
        <f t="shared" si="16"/>
        <v>0</v>
      </c>
      <c r="AK12" s="246" t="str">
        <f t="shared" si="17"/>
        <v/>
      </c>
      <c r="AL12" s="647" t="str">
        <f>IF(R12="","",SMALL(AK$6:AK$35,ROWS(AN$6:AN12)))</f>
        <v/>
      </c>
      <c r="AM12" s="766"/>
      <c r="AN12" s="662" t="str">
        <f t="shared" si="3"/>
        <v/>
      </c>
      <c r="AO12" s="650" t="str">
        <f t="shared" si="4"/>
        <v/>
      </c>
      <c r="AP12" s="769" t="str">
        <f t="shared" si="18"/>
        <v/>
      </c>
      <c r="AQ12" s="250" t="str">
        <f>IF(AL12="","",IF(AND(AN11=AN12,AO11=AO12,AP11=AP12),AQ11,$AQ$6+6))</f>
        <v/>
      </c>
      <c r="AR12" s="674" t="str">
        <f t="shared" si="5"/>
        <v/>
      </c>
      <c r="AT12" s="92"/>
      <c r="AU12" s="94"/>
      <c r="AV12" s="5"/>
      <c r="AX12" s="826"/>
      <c r="AY12" s="113" t="str">
        <f>IF(AV14=AV15,"résultats",IF(AV14&gt;AV15,AU14,AU15))</f>
        <v/>
      </c>
      <c r="AZ12" s="34">
        <v>0</v>
      </c>
    </row>
    <row r="13" spans="1:52" ht="21" thickBot="1">
      <c r="A13" s="177">
        <v>8</v>
      </c>
      <c r="B13" s="642"/>
      <c r="C13" s="207"/>
      <c r="D13" s="189"/>
      <c r="E13" s="461"/>
      <c r="F13" s="802">
        <v>8</v>
      </c>
      <c r="G13" s="829"/>
      <c r="H13" s="183" t="str">
        <f t="shared" si="0"/>
        <v/>
      </c>
      <c r="I13" s="216"/>
      <c r="J13" s="829"/>
      <c r="K13" s="184" t="str">
        <f>+H13</f>
        <v/>
      </c>
      <c r="L13" s="216"/>
      <c r="M13" s="829"/>
      <c r="N13" s="102" t="str">
        <f>+H11</f>
        <v/>
      </c>
      <c r="O13" s="473"/>
      <c r="P13" s="214"/>
      <c r="Q13" s="218">
        <v>8</v>
      </c>
      <c r="R13" s="684" t="str">
        <f t="shared" si="19"/>
        <v/>
      </c>
      <c r="S13" s="228">
        <f t="shared" si="19"/>
        <v>0</v>
      </c>
      <c r="T13" s="227">
        <f t="shared" ref="T13" si="23">+I12</f>
        <v>0</v>
      </c>
      <c r="U13" s="227">
        <f t="shared" si="7"/>
        <v>0</v>
      </c>
      <c r="V13" s="105">
        <f t="shared" si="8"/>
        <v>0</v>
      </c>
      <c r="W13" s="202">
        <f>+L13</f>
        <v>0</v>
      </c>
      <c r="X13" s="201">
        <f>+L12</f>
        <v>0</v>
      </c>
      <c r="Y13" s="201">
        <f t="shared" si="1"/>
        <v>0</v>
      </c>
      <c r="Z13" s="232">
        <f t="shared" si="9"/>
        <v>0</v>
      </c>
      <c r="AA13" s="200">
        <f>+O11</f>
        <v>0</v>
      </c>
      <c r="AB13" s="201">
        <f>+O10</f>
        <v>0</v>
      </c>
      <c r="AC13" s="201">
        <f t="shared" si="2"/>
        <v>0</v>
      </c>
      <c r="AD13" s="232">
        <f t="shared" si="10"/>
        <v>0</v>
      </c>
      <c r="AE13" s="237">
        <f t="shared" si="11"/>
        <v>0</v>
      </c>
      <c r="AF13" s="240">
        <f t="shared" si="12"/>
        <v>0</v>
      </c>
      <c r="AG13" s="670">
        <f t="shared" si="13"/>
        <v>0</v>
      </c>
      <c r="AH13" s="679">
        <f t="shared" si="14"/>
        <v>0</v>
      </c>
      <c r="AI13" s="94">
        <f t="shared" si="15"/>
        <v>0</v>
      </c>
      <c r="AJ13" s="94">
        <f t="shared" si="16"/>
        <v>0</v>
      </c>
      <c r="AK13" s="246" t="str">
        <f t="shared" si="17"/>
        <v/>
      </c>
      <c r="AL13" s="647" t="str">
        <f>IF(R13="","",SMALL(AK$6:AK$35,ROWS(AN$6:AN13)))</f>
        <v/>
      </c>
      <c r="AM13" s="766"/>
      <c r="AN13" s="662" t="str">
        <f t="shared" si="3"/>
        <v/>
      </c>
      <c r="AO13" s="650" t="str">
        <f t="shared" si="4"/>
        <v/>
      </c>
      <c r="AP13" s="769" t="str">
        <f t="shared" si="18"/>
        <v/>
      </c>
      <c r="AQ13" s="250" t="str">
        <f>IF(AL13="","",IF(AND(AN12=AN13,AO12=AO13,AP12=AP13),AQ12,$AQ$6+7))</f>
        <v/>
      </c>
      <c r="AR13" s="674" t="str">
        <f t="shared" si="5"/>
        <v/>
      </c>
      <c r="AT13" s="92"/>
      <c r="AU13" s="94"/>
      <c r="AV13" s="5"/>
      <c r="AY13" s="126"/>
    </row>
    <row r="14" spans="1:52" ht="20.25">
      <c r="A14" s="177">
        <v>9</v>
      </c>
      <c r="B14" s="641"/>
      <c r="C14" s="208"/>
      <c r="D14" s="189"/>
      <c r="E14" s="461"/>
      <c r="F14" s="804">
        <v>9</v>
      </c>
      <c r="G14" s="800">
        <v>5</v>
      </c>
      <c r="H14" s="182" t="str">
        <f t="shared" si="0"/>
        <v/>
      </c>
      <c r="I14" s="212"/>
      <c r="J14" s="830">
        <v>11</v>
      </c>
      <c r="K14" s="185" t="str">
        <f>+H15</f>
        <v/>
      </c>
      <c r="L14" s="212"/>
      <c r="M14" s="830">
        <v>1</v>
      </c>
      <c r="N14" s="96" t="str">
        <f>+H14</f>
        <v/>
      </c>
      <c r="O14" s="352"/>
      <c r="P14" s="214"/>
      <c r="Q14" s="218">
        <v>9</v>
      </c>
      <c r="R14" s="684" t="str">
        <f t="shared" si="19"/>
        <v/>
      </c>
      <c r="S14" s="228">
        <f t="shared" si="19"/>
        <v>0</v>
      </c>
      <c r="T14" s="227">
        <f t="shared" ref="T14" si="24">+I15</f>
        <v>0</v>
      </c>
      <c r="U14" s="227">
        <f t="shared" si="7"/>
        <v>0</v>
      </c>
      <c r="V14" s="105">
        <f t="shared" si="8"/>
        <v>0</v>
      </c>
      <c r="W14" s="202">
        <f>+L17</f>
        <v>0</v>
      </c>
      <c r="X14" s="201">
        <f>+L16</f>
        <v>0</v>
      </c>
      <c r="Y14" s="201">
        <f t="shared" si="1"/>
        <v>0</v>
      </c>
      <c r="Z14" s="232">
        <f t="shared" si="9"/>
        <v>0</v>
      </c>
      <c r="AA14" s="200">
        <f>+O14</f>
        <v>0</v>
      </c>
      <c r="AB14" s="201">
        <f>+O15</f>
        <v>0</v>
      </c>
      <c r="AC14" s="201">
        <f t="shared" si="2"/>
        <v>0</v>
      </c>
      <c r="AD14" s="232">
        <f t="shared" si="10"/>
        <v>0</v>
      </c>
      <c r="AE14" s="237">
        <f t="shared" si="11"/>
        <v>0</v>
      </c>
      <c r="AF14" s="240">
        <f t="shared" si="12"/>
        <v>0</v>
      </c>
      <c r="AG14" s="670">
        <f t="shared" si="13"/>
        <v>0</v>
      </c>
      <c r="AH14" s="679">
        <f t="shared" si="14"/>
        <v>0</v>
      </c>
      <c r="AI14" s="94">
        <f t="shared" si="15"/>
        <v>0</v>
      </c>
      <c r="AJ14" s="94">
        <f t="shared" si="16"/>
        <v>0</v>
      </c>
      <c r="AK14" s="246" t="str">
        <f t="shared" si="17"/>
        <v/>
      </c>
      <c r="AL14" s="647" t="str">
        <f>IF(R14="","",SMALL(AK$6:AK$35,ROWS(AN$6:AN14)))</f>
        <v/>
      </c>
      <c r="AM14" s="766"/>
      <c r="AN14" s="662" t="str">
        <f t="shared" si="3"/>
        <v/>
      </c>
      <c r="AO14" s="650" t="str">
        <f t="shared" si="4"/>
        <v/>
      </c>
      <c r="AP14" s="769" t="str">
        <f t="shared" si="18"/>
        <v/>
      </c>
      <c r="AQ14" s="250" t="str">
        <f>IF(AL14="","",IF(AND(AN13=AN14,AO13=AO14,AP13=AP14),AQ13,$AQ$6+8))</f>
        <v/>
      </c>
      <c r="AR14" s="674" t="str">
        <f t="shared" si="5"/>
        <v/>
      </c>
      <c r="AT14" s="825">
        <v>4</v>
      </c>
      <c r="AU14" s="114" t="str">
        <f>+AR8</f>
        <v/>
      </c>
      <c r="AV14" s="29">
        <v>1</v>
      </c>
      <c r="AY14" s="126"/>
    </row>
    <row r="15" spans="1:52" ht="21" thickBot="1">
      <c r="A15" s="177">
        <v>10</v>
      </c>
      <c r="B15" s="643"/>
      <c r="C15" s="207"/>
      <c r="D15" s="189"/>
      <c r="E15" s="461"/>
      <c r="F15" s="802">
        <v>10</v>
      </c>
      <c r="G15" s="801"/>
      <c r="H15" s="183" t="str">
        <f t="shared" si="0"/>
        <v/>
      </c>
      <c r="I15" s="216"/>
      <c r="J15" s="829"/>
      <c r="K15" s="184" t="str">
        <f>+H18</f>
        <v/>
      </c>
      <c r="L15" s="216"/>
      <c r="M15" s="829"/>
      <c r="N15" s="102" t="str">
        <f>+H16</f>
        <v/>
      </c>
      <c r="O15" s="473"/>
      <c r="P15" s="214"/>
      <c r="Q15" s="218">
        <v>10</v>
      </c>
      <c r="R15" s="684" t="str">
        <f t="shared" si="19"/>
        <v/>
      </c>
      <c r="S15" s="228">
        <f t="shared" si="19"/>
        <v>0</v>
      </c>
      <c r="T15" s="227">
        <f t="shared" ref="T15" si="25">+I14</f>
        <v>0</v>
      </c>
      <c r="U15" s="227">
        <f t="shared" si="7"/>
        <v>0</v>
      </c>
      <c r="V15" s="105">
        <f t="shared" si="8"/>
        <v>0</v>
      </c>
      <c r="W15" s="202">
        <f>+L14</f>
        <v>0</v>
      </c>
      <c r="X15" s="201">
        <f>+L15</f>
        <v>0</v>
      </c>
      <c r="Y15" s="201">
        <f t="shared" si="1"/>
        <v>0</v>
      </c>
      <c r="Z15" s="232">
        <f t="shared" si="9"/>
        <v>0</v>
      </c>
      <c r="AA15" s="200">
        <f>+O16</f>
        <v>0</v>
      </c>
      <c r="AB15" s="201">
        <f>+O17</f>
        <v>0</v>
      </c>
      <c r="AC15" s="201">
        <f t="shared" si="2"/>
        <v>0</v>
      </c>
      <c r="AD15" s="232">
        <f t="shared" si="10"/>
        <v>0</v>
      </c>
      <c r="AE15" s="237">
        <f t="shared" si="11"/>
        <v>0</v>
      </c>
      <c r="AF15" s="240">
        <f t="shared" si="12"/>
        <v>0</v>
      </c>
      <c r="AG15" s="670">
        <f t="shared" si="13"/>
        <v>0</v>
      </c>
      <c r="AH15" s="679">
        <f t="shared" si="14"/>
        <v>0</v>
      </c>
      <c r="AI15" s="94">
        <f t="shared" si="15"/>
        <v>0</v>
      </c>
      <c r="AJ15" s="94">
        <f t="shared" si="16"/>
        <v>0</v>
      </c>
      <c r="AK15" s="246" t="str">
        <f t="shared" si="17"/>
        <v/>
      </c>
      <c r="AL15" s="647" t="str">
        <f>IF(R15="","",SMALL(AK$6:AK$35,ROWS(AN$6:AN15)))</f>
        <v/>
      </c>
      <c r="AM15" s="766"/>
      <c r="AN15" s="662" t="str">
        <f t="shared" si="3"/>
        <v/>
      </c>
      <c r="AO15" s="650" t="str">
        <f t="shared" si="4"/>
        <v/>
      </c>
      <c r="AP15" s="769" t="str">
        <f t="shared" si="18"/>
        <v/>
      </c>
      <c r="AQ15" s="250" t="str">
        <f>IF(AL15="","",IF(AND(AN14=AN15,AO14=AO15,AP14=AP15),AQ14,$AQ$6+9))</f>
        <v/>
      </c>
      <c r="AR15" s="674" t="str">
        <f t="shared" si="5"/>
        <v/>
      </c>
      <c r="AT15" s="826"/>
      <c r="AU15" s="111" t="str">
        <f>+AR9</f>
        <v/>
      </c>
      <c r="AV15" s="30">
        <v>0</v>
      </c>
      <c r="AY15" s="126"/>
    </row>
    <row r="16" spans="1:52" ht="20.25">
      <c r="A16" s="177">
        <v>11</v>
      </c>
      <c r="B16" s="641"/>
      <c r="C16" s="208"/>
      <c r="D16" s="189"/>
      <c r="E16" s="461"/>
      <c r="F16" s="804">
        <v>11</v>
      </c>
      <c r="G16" s="828">
        <v>6</v>
      </c>
      <c r="H16" s="182" t="str">
        <f t="shared" si="0"/>
        <v/>
      </c>
      <c r="I16" s="212"/>
      <c r="J16" s="830">
        <v>10</v>
      </c>
      <c r="K16" s="185" t="str">
        <f>+H16</f>
        <v/>
      </c>
      <c r="L16" s="212"/>
      <c r="M16" s="830">
        <v>2</v>
      </c>
      <c r="N16" s="96" t="str">
        <f>+H15</f>
        <v/>
      </c>
      <c r="O16" s="352"/>
      <c r="P16" s="214"/>
      <c r="Q16" s="218">
        <v>11</v>
      </c>
      <c r="R16" s="684" t="str">
        <f t="shared" si="19"/>
        <v/>
      </c>
      <c r="S16" s="228">
        <f t="shared" si="19"/>
        <v>0</v>
      </c>
      <c r="T16" s="227">
        <f t="shared" ref="T16" si="26">+I17</f>
        <v>0</v>
      </c>
      <c r="U16" s="227">
        <f t="shared" si="7"/>
        <v>0</v>
      </c>
      <c r="V16" s="105">
        <f t="shared" si="8"/>
        <v>0</v>
      </c>
      <c r="W16" s="202">
        <f>+L16</f>
        <v>0</v>
      </c>
      <c r="X16" s="201">
        <f>+L17</f>
        <v>0</v>
      </c>
      <c r="Y16" s="201">
        <f t="shared" si="1"/>
        <v>0</v>
      </c>
      <c r="Z16" s="232">
        <f t="shared" si="9"/>
        <v>0</v>
      </c>
      <c r="AA16" s="200">
        <f>+O15</f>
        <v>0</v>
      </c>
      <c r="AB16" s="201">
        <f>+O14</f>
        <v>0</v>
      </c>
      <c r="AC16" s="201">
        <f t="shared" si="2"/>
        <v>0</v>
      </c>
      <c r="AD16" s="232">
        <f t="shared" si="10"/>
        <v>0</v>
      </c>
      <c r="AE16" s="237">
        <f t="shared" si="11"/>
        <v>0</v>
      </c>
      <c r="AF16" s="240">
        <f t="shared" si="12"/>
        <v>0</v>
      </c>
      <c r="AG16" s="670">
        <f t="shared" si="13"/>
        <v>0</v>
      </c>
      <c r="AH16" s="679">
        <f t="shared" si="14"/>
        <v>0</v>
      </c>
      <c r="AI16" s="94">
        <f t="shared" si="15"/>
        <v>0</v>
      </c>
      <c r="AJ16" s="94">
        <f t="shared" si="16"/>
        <v>0</v>
      </c>
      <c r="AK16" s="246" t="str">
        <f t="shared" si="17"/>
        <v/>
      </c>
      <c r="AL16" s="647" t="str">
        <f>IF(R16="","",SMALL(AK$6:AK$35,ROWS(AN$6:AN16)))</f>
        <v/>
      </c>
      <c r="AM16" s="766"/>
      <c r="AN16" s="662" t="str">
        <f t="shared" si="3"/>
        <v/>
      </c>
      <c r="AO16" s="650" t="str">
        <f t="shared" si="4"/>
        <v/>
      </c>
      <c r="AP16" s="769" t="str">
        <f t="shared" si="18"/>
        <v/>
      </c>
      <c r="AQ16" s="250" t="str">
        <f>IF(AL16="","",IF(AND(AN15=AN16,AO15=AO16,AP15=AP16),AQ15,$AQ$6+10))</f>
        <v/>
      </c>
      <c r="AR16" s="674" t="str">
        <f t="shared" si="5"/>
        <v/>
      </c>
      <c r="AT16" s="126"/>
      <c r="AU16" s="461"/>
      <c r="AV16" s="5"/>
      <c r="AY16" s="126"/>
    </row>
    <row r="17" spans="1:51" ht="21" thickBot="1">
      <c r="A17" s="177">
        <v>12</v>
      </c>
      <c r="B17" s="643"/>
      <c r="C17" s="207"/>
      <c r="D17" s="189"/>
      <c r="E17" s="461"/>
      <c r="F17" s="802">
        <v>12</v>
      </c>
      <c r="G17" s="829"/>
      <c r="H17" s="183" t="str">
        <f t="shared" si="0"/>
        <v/>
      </c>
      <c r="I17" s="216"/>
      <c r="J17" s="829"/>
      <c r="K17" s="184" t="str">
        <f>+H14</f>
        <v/>
      </c>
      <c r="L17" s="216"/>
      <c r="M17" s="829"/>
      <c r="N17" s="102" t="str">
        <f>+H17</f>
        <v/>
      </c>
      <c r="O17" s="473"/>
      <c r="P17" s="214"/>
      <c r="Q17" s="218">
        <v>12</v>
      </c>
      <c r="R17" s="684" t="str">
        <f t="shared" si="19"/>
        <v/>
      </c>
      <c r="S17" s="228">
        <f t="shared" si="19"/>
        <v>0</v>
      </c>
      <c r="T17" s="227">
        <f t="shared" ref="T17" si="27">+I16</f>
        <v>0</v>
      </c>
      <c r="U17" s="227">
        <f t="shared" si="7"/>
        <v>0</v>
      </c>
      <c r="V17" s="105">
        <f t="shared" si="8"/>
        <v>0</v>
      </c>
      <c r="W17" s="202">
        <f>+L19</f>
        <v>0</v>
      </c>
      <c r="X17" s="201">
        <f>+L18</f>
        <v>0</v>
      </c>
      <c r="Y17" s="201">
        <f t="shared" si="1"/>
        <v>0</v>
      </c>
      <c r="Z17" s="232">
        <f t="shared" si="9"/>
        <v>0</v>
      </c>
      <c r="AA17" s="200">
        <f>+O17</f>
        <v>0</v>
      </c>
      <c r="AB17" s="201">
        <f>+O16</f>
        <v>0</v>
      </c>
      <c r="AC17" s="201">
        <f t="shared" si="2"/>
        <v>0</v>
      </c>
      <c r="AD17" s="232">
        <f t="shared" si="10"/>
        <v>0</v>
      </c>
      <c r="AE17" s="237">
        <f t="shared" si="11"/>
        <v>0</v>
      </c>
      <c r="AF17" s="240">
        <f t="shared" si="12"/>
        <v>0</v>
      </c>
      <c r="AG17" s="670">
        <f t="shared" si="13"/>
        <v>0</v>
      </c>
      <c r="AH17" s="679">
        <f t="shared" si="14"/>
        <v>0</v>
      </c>
      <c r="AI17" s="94">
        <f t="shared" si="15"/>
        <v>0</v>
      </c>
      <c r="AJ17" s="94">
        <f t="shared" si="16"/>
        <v>0</v>
      </c>
      <c r="AK17" s="246" t="str">
        <f t="shared" si="17"/>
        <v/>
      </c>
      <c r="AL17" s="647" t="str">
        <f>IF(R17="","",SMALL(AK$6:AK$35,ROWS(AN$6:AN17)))</f>
        <v/>
      </c>
      <c r="AM17" s="766"/>
      <c r="AN17" s="662" t="str">
        <f t="shared" si="3"/>
        <v/>
      </c>
      <c r="AO17" s="650" t="str">
        <f t="shared" si="4"/>
        <v/>
      </c>
      <c r="AP17" s="769" t="str">
        <f t="shared" si="18"/>
        <v/>
      </c>
      <c r="AQ17" s="250" t="str">
        <f>IF(AL17="","",IF(AND(AN16=AN17,AO16=AO17,AP16=AP17),AQ16,$AQ$6+11))</f>
        <v/>
      </c>
      <c r="AR17" s="674" t="str">
        <f t="shared" si="5"/>
        <v/>
      </c>
      <c r="AU17" s="461"/>
      <c r="AV17" s="5"/>
      <c r="AY17" s="126"/>
    </row>
    <row r="18" spans="1:51" ht="20.25">
      <c r="A18" s="177">
        <v>13</v>
      </c>
      <c r="B18" s="641"/>
      <c r="C18" s="208"/>
      <c r="D18" s="189"/>
      <c r="E18" s="461"/>
      <c r="F18" s="804">
        <v>13</v>
      </c>
      <c r="G18" s="828">
        <v>7</v>
      </c>
      <c r="H18" s="182" t="str">
        <f t="shared" si="0"/>
        <v/>
      </c>
      <c r="I18" s="212"/>
      <c r="J18" s="830">
        <v>9</v>
      </c>
      <c r="K18" s="185" t="str">
        <f>+H19</f>
        <v/>
      </c>
      <c r="L18" s="212"/>
      <c r="M18" s="830">
        <v>3</v>
      </c>
      <c r="N18" s="96" t="str">
        <f>+H20</f>
        <v/>
      </c>
      <c r="O18" s="352"/>
      <c r="P18" s="214"/>
      <c r="Q18" s="218">
        <v>13</v>
      </c>
      <c r="R18" s="684" t="str">
        <f t="shared" si="19"/>
        <v/>
      </c>
      <c r="S18" s="228">
        <f t="shared" si="19"/>
        <v>0</v>
      </c>
      <c r="T18" s="227">
        <f t="shared" ref="T18" si="28">+I19</f>
        <v>0</v>
      </c>
      <c r="U18" s="227">
        <f t="shared" si="7"/>
        <v>0</v>
      </c>
      <c r="V18" s="105">
        <f t="shared" si="8"/>
        <v>0</v>
      </c>
      <c r="W18" s="202">
        <f>+L15</f>
        <v>0</v>
      </c>
      <c r="X18" s="201">
        <f>+L14</f>
        <v>0</v>
      </c>
      <c r="Y18" s="201">
        <f t="shared" si="1"/>
        <v>0</v>
      </c>
      <c r="Z18" s="232">
        <f t="shared" si="9"/>
        <v>0</v>
      </c>
      <c r="AA18" s="200">
        <f>+O19</f>
        <v>0</v>
      </c>
      <c r="AB18" s="201">
        <f>+O18</f>
        <v>0</v>
      </c>
      <c r="AC18" s="201">
        <f t="shared" si="2"/>
        <v>0</v>
      </c>
      <c r="AD18" s="232">
        <f t="shared" si="10"/>
        <v>0</v>
      </c>
      <c r="AE18" s="237">
        <f t="shared" si="11"/>
        <v>0</v>
      </c>
      <c r="AF18" s="240">
        <f t="shared" si="12"/>
        <v>0</v>
      </c>
      <c r="AG18" s="670">
        <f t="shared" si="13"/>
        <v>0</v>
      </c>
      <c r="AH18" s="679">
        <f t="shared" si="14"/>
        <v>0</v>
      </c>
      <c r="AI18" s="94">
        <f t="shared" si="15"/>
        <v>0</v>
      </c>
      <c r="AJ18" s="94">
        <f t="shared" si="16"/>
        <v>0</v>
      </c>
      <c r="AK18" s="246" t="str">
        <f t="shared" si="17"/>
        <v/>
      </c>
      <c r="AL18" s="647" t="str">
        <f>IF(R18="","",SMALL(AK$6:AK$35,ROWS(AN$6:AN18)))</f>
        <v/>
      </c>
      <c r="AM18" s="766"/>
      <c r="AN18" s="662" t="str">
        <f t="shared" si="3"/>
        <v/>
      </c>
      <c r="AO18" s="650" t="str">
        <f t="shared" si="4"/>
        <v/>
      </c>
      <c r="AP18" s="769" t="str">
        <f t="shared" si="18"/>
        <v/>
      </c>
      <c r="AQ18" s="250" t="str">
        <f>IF(AL18="","",IF(AND(AN17=AN18,AO17=AO18,AP17=AP18),AQ17,$AQ$6+12))</f>
        <v/>
      </c>
      <c r="AR18" s="674" t="str">
        <f t="shared" si="5"/>
        <v/>
      </c>
      <c r="AU18" s="461"/>
      <c r="AV18" s="5"/>
      <c r="AY18" s="126"/>
    </row>
    <row r="19" spans="1:51" ht="21" thickBot="1">
      <c r="A19" s="177">
        <v>14</v>
      </c>
      <c r="B19" s="643"/>
      <c r="C19" s="207"/>
      <c r="D19" s="189"/>
      <c r="E19" s="461"/>
      <c r="F19" s="802">
        <v>14</v>
      </c>
      <c r="G19" s="829"/>
      <c r="H19" s="183" t="str">
        <f t="shared" si="0"/>
        <v/>
      </c>
      <c r="I19" s="216"/>
      <c r="J19" s="829"/>
      <c r="K19" s="184" t="str">
        <f>+H17</f>
        <v/>
      </c>
      <c r="L19" s="216"/>
      <c r="M19" s="829"/>
      <c r="N19" s="102" t="str">
        <f>+H18</f>
        <v/>
      </c>
      <c r="O19" s="473"/>
      <c r="P19" s="214"/>
      <c r="Q19" s="218">
        <v>14</v>
      </c>
      <c r="R19" s="684" t="str">
        <f t="shared" si="19"/>
        <v/>
      </c>
      <c r="S19" s="228">
        <f t="shared" si="19"/>
        <v>0</v>
      </c>
      <c r="T19" s="227">
        <f t="shared" ref="T19" si="29">+I18</f>
        <v>0</v>
      </c>
      <c r="U19" s="227">
        <f t="shared" si="7"/>
        <v>0</v>
      </c>
      <c r="V19" s="105">
        <f t="shared" si="8"/>
        <v>0</v>
      </c>
      <c r="W19" s="202">
        <f>+L18</f>
        <v>0</v>
      </c>
      <c r="X19" s="201">
        <f>+L19</f>
        <v>0</v>
      </c>
      <c r="Y19" s="201">
        <f t="shared" si="1"/>
        <v>0</v>
      </c>
      <c r="Z19" s="232">
        <f t="shared" si="9"/>
        <v>0</v>
      </c>
      <c r="AA19" s="200">
        <f>+O20</f>
        <v>0</v>
      </c>
      <c r="AB19" s="201">
        <f>+O21</f>
        <v>0</v>
      </c>
      <c r="AC19" s="201">
        <f t="shared" si="2"/>
        <v>0</v>
      </c>
      <c r="AD19" s="232">
        <f t="shared" si="10"/>
        <v>0</v>
      </c>
      <c r="AE19" s="237">
        <f t="shared" si="11"/>
        <v>0</v>
      </c>
      <c r="AF19" s="240">
        <f t="shared" si="12"/>
        <v>0</v>
      </c>
      <c r="AG19" s="670">
        <f t="shared" si="13"/>
        <v>0</v>
      </c>
      <c r="AH19" s="679">
        <f t="shared" si="14"/>
        <v>0</v>
      </c>
      <c r="AI19" s="94">
        <f t="shared" si="15"/>
        <v>0</v>
      </c>
      <c r="AJ19" s="94">
        <f t="shared" si="16"/>
        <v>0</v>
      </c>
      <c r="AK19" s="246" t="str">
        <f t="shared" si="17"/>
        <v/>
      </c>
      <c r="AL19" s="647" t="str">
        <f>IF(R19="","",SMALL(AK$6:AK$35,ROWS(AN$6:AN19)))</f>
        <v/>
      </c>
      <c r="AM19" s="766"/>
      <c r="AN19" s="662" t="str">
        <f t="shared" si="3"/>
        <v/>
      </c>
      <c r="AO19" s="650" t="str">
        <f t="shared" si="4"/>
        <v/>
      </c>
      <c r="AP19" s="769" t="str">
        <f t="shared" si="18"/>
        <v/>
      </c>
      <c r="AQ19" s="250" t="str">
        <f>IF(AL19="","",IF(AND(AN18=AN19,AO18=AO19,AP18=AP19),AQ18,$AQ$6+13))</f>
        <v/>
      </c>
      <c r="AR19" s="674" t="str">
        <f t="shared" si="5"/>
        <v/>
      </c>
      <c r="AU19" s="461"/>
      <c r="AV19" s="5"/>
      <c r="AY19" s="126"/>
    </row>
    <row r="20" spans="1:51" ht="20.25">
      <c r="A20" s="177">
        <v>15</v>
      </c>
      <c r="B20" s="641"/>
      <c r="C20" s="208"/>
      <c r="D20" s="189"/>
      <c r="E20" s="461"/>
      <c r="F20" s="804">
        <v>15</v>
      </c>
      <c r="G20" s="828">
        <v>8</v>
      </c>
      <c r="H20" s="182" t="str">
        <f t="shared" si="0"/>
        <v/>
      </c>
      <c r="I20" s="212"/>
      <c r="J20" s="830">
        <v>7</v>
      </c>
      <c r="K20" s="185" t="str">
        <f>+H22</f>
        <v/>
      </c>
      <c r="L20" s="212"/>
      <c r="M20" s="830">
        <v>4</v>
      </c>
      <c r="N20" s="96" t="str">
        <f>+H19</f>
        <v/>
      </c>
      <c r="O20" s="352"/>
      <c r="P20" s="214"/>
      <c r="Q20" s="218">
        <v>15</v>
      </c>
      <c r="R20" s="684" t="str">
        <f t="shared" si="19"/>
        <v/>
      </c>
      <c r="S20" s="228">
        <f t="shared" si="19"/>
        <v>0</v>
      </c>
      <c r="T20" s="227">
        <f t="shared" ref="T20" si="30">+I21</f>
        <v>0</v>
      </c>
      <c r="U20" s="227">
        <f t="shared" si="7"/>
        <v>0</v>
      </c>
      <c r="V20" s="105">
        <f t="shared" si="8"/>
        <v>0</v>
      </c>
      <c r="W20" s="202">
        <f>+L21</f>
        <v>0</v>
      </c>
      <c r="X20" s="201">
        <f>+L20</f>
        <v>0</v>
      </c>
      <c r="Y20" s="201">
        <f t="shared" si="1"/>
        <v>0</v>
      </c>
      <c r="Z20" s="232">
        <f t="shared" si="9"/>
        <v>0</v>
      </c>
      <c r="AA20" s="200">
        <f>+O18</f>
        <v>0</v>
      </c>
      <c r="AB20" s="201">
        <f>+O19</f>
        <v>0</v>
      </c>
      <c r="AC20" s="201">
        <f t="shared" si="2"/>
        <v>0</v>
      </c>
      <c r="AD20" s="232">
        <f t="shared" si="10"/>
        <v>0</v>
      </c>
      <c r="AE20" s="237">
        <f t="shared" si="11"/>
        <v>0</v>
      </c>
      <c r="AF20" s="240">
        <f t="shared" si="12"/>
        <v>0</v>
      </c>
      <c r="AG20" s="670">
        <f t="shared" si="13"/>
        <v>0</v>
      </c>
      <c r="AH20" s="679">
        <f t="shared" si="14"/>
        <v>0</v>
      </c>
      <c r="AI20" s="94">
        <f t="shared" si="15"/>
        <v>0</v>
      </c>
      <c r="AJ20" s="94">
        <f t="shared" si="16"/>
        <v>0</v>
      </c>
      <c r="AK20" s="246" t="str">
        <f t="shared" si="17"/>
        <v/>
      </c>
      <c r="AL20" s="647" t="str">
        <f>IF(R20="","",SMALL(AK$6:AK$35,ROWS(AN$6:AN20)))</f>
        <v/>
      </c>
      <c r="AM20" s="766"/>
      <c r="AN20" s="662" t="str">
        <f t="shared" si="3"/>
        <v/>
      </c>
      <c r="AO20" s="650" t="str">
        <f t="shared" si="4"/>
        <v/>
      </c>
      <c r="AP20" s="769" t="str">
        <f t="shared" si="18"/>
        <v/>
      </c>
      <c r="AQ20" s="250" t="str">
        <f>IF(AL20="","",IF(AND(AN19=AN20,AO19=AO20,AP19=AP20),AQ19,$AQ$6+14))</f>
        <v/>
      </c>
      <c r="AR20" s="674" t="str">
        <f t="shared" si="5"/>
        <v/>
      </c>
      <c r="AU20" s="461"/>
      <c r="AV20" s="5"/>
      <c r="AY20" s="126"/>
    </row>
    <row r="21" spans="1:51" ht="21" thickBot="1">
      <c r="A21" s="177">
        <v>16</v>
      </c>
      <c r="B21" s="812"/>
      <c r="C21" s="207"/>
      <c r="D21" s="189"/>
      <c r="E21" s="461"/>
      <c r="F21" s="802">
        <v>16</v>
      </c>
      <c r="G21" s="829"/>
      <c r="H21" s="183" t="str">
        <f t="shared" si="0"/>
        <v/>
      </c>
      <c r="I21" s="216"/>
      <c r="J21" s="829"/>
      <c r="K21" s="184" t="str">
        <f>+H20</f>
        <v/>
      </c>
      <c r="L21" s="216"/>
      <c r="M21" s="829"/>
      <c r="N21" s="102" t="str">
        <f>+H21</f>
        <v/>
      </c>
      <c r="O21" s="473"/>
      <c r="P21" s="214"/>
      <c r="Q21" s="218">
        <v>16</v>
      </c>
      <c r="R21" s="684" t="str">
        <f t="shared" si="19"/>
        <v/>
      </c>
      <c r="S21" s="228">
        <f t="shared" si="19"/>
        <v>0</v>
      </c>
      <c r="T21" s="227">
        <f t="shared" ref="T21" si="31">+I20</f>
        <v>0</v>
      </c>
      <c r="U21" s="227">
        <f t="shared" si="7"/>
        <v>0</v>
      </c>
      <c r="V21" s="105">
        <f t="shared" si="8"/>
        <v>0</v>
      </c>
      <c r="W21" s="202">
        <f>+L23</f>
        <v>0</v>
      </c>
      <c r="X21" s="201">
        <f>+L22</f>
        <v>0</v>
      </c>
      <c r="Y21" s="201">
        <f t="shared" si="1"/>
        <v>0</v>
      </c>
      <c r="Z21" s="232">
        <f t="shared" si="9"/>
        <v>0</v>
      </c>
      <c r="AA21" s="200">
        <f>+O21</f>
        <v>0</v>
      </c>
      <c r="AB21" s="201">
        <f>+O20</f>
        <v>0</v>
      </c>
      <c r="AC21" s="201">
        <f t="shared" si="2"/>
        <v>0</v>
      </c>
      <c r="AD21" s="232">
        <f t="shared" si="10"/>
        <v>0</v>
      </c>
      <c r="AE21" s="237">
        <f t="shared" si="11"/>
        <v>0</v>
      </c>
      <c r="AF21" s="240">
        <f t="shared" si="12"/>
        <v>0</v>
      </c>
      <c r="AG21" s="670">
        <f t="shared" si="13"/>
        <v>0</v>
      </c>
      <c r="AH21" s="679">
        <f t="shared" si="14"/>
        <v>0</v>
      </c>
      <c r="AI21" s="94">
        <f t="shared" si="15"/>
        <v>0</v>
      </c>
      <c r="AJ21" s="94">
        <f t="shared" si="16"/>
        <v>0</v>
      </c>
      <c r="AK21" s="246" t="str">
        <f t="shared" si="17"/>
        <v/>
      </c>
      <c r="AL21" s="647" t="str">
        <f>IF(R21="","",SMALL(AK$6:AK$35,ROWS(AN$6:AN21)))</f>
        <v/>
      </c>
      <c r="AM21" s="766"/>
      <c r="AN21" s="662" t="str">
        <f t="shared" si="3"/>
        <v/>
      </c>
      <c r="AO21" s="650" t="str">
        <f t="shared" si="4"/>
        <v/>
      </c>
      <c r="AP21" s="769" t="str">
        <f t="shared" si="18"/>
        <v/>
      </c>
      <c r="AQ21" s="250" t="str">
        <f>IF(AL21="","",IF(AND(AN20=AN21,AO20=AO21,AP20=AP21),AQ20,$AQ$6+15))</f>
        <v/>
      </c>
      <c r="AR21" s="674" t="str">
        <f t="shared" si="5"/>
        <v/>
      </c>
      <c r="AU21" s="461"/>
      <c r="AV21" s="5"/>
      <c r="AY21" s="126"/>
    </row>
    <row r="22" spans="1:51" ht="20.25">
      <c r="A22" s="177">
        <v>17</v>
      </c>
      <c r="B22" s="641"/>
      <c r="C22" s="208"/>
      <c r="D22" s="189"/>
      <c r="E22" s="461"/>
      <c r="F22" s="804">
        <v>17</v>
      </c>
      <c r="G22" s="828">
        <v>9</v>
      </c>
      <c r="H22" s="182" t="str">
        <f t="shared" si="0"/>
        <v/>
      </c>
      <c r="I22" s="212"/>
      <c r="J22" s="830">
        <v>6</v>
      </c>
      <c r="K22" s="185" t="str">
        <f>+H23</f>
        <v/>
      </c>
      <c r="L22" s="212"/>
      <c r="M22" s="830">
        <v>5</v>
      </c>
      <c r="N22" s="96" t="str">
        <f>+H25</f>
        <v/>
      </c>
      <c r="O22" s="352"/>
      <c r="P22" s="214"/>
      <c r="Q22" s="218">
        <v>17</v>
      </c>
      <c r="R22" s="684" t="str">
        <f t="shared" si="19"/>
        <v/>
      </c>
      <c r="S22" s="228">
        <f t="shared" si="19"/>
        <v>0</v>
      </c>
      <c r="T22" s="227">
        <f t="shared" ref="T22" si="32">+I23</f>
        <v>0</v>
      </c>
      <c r="U22" s="227">
        <f t="shared" si="7"/>
        <v>0</v>
      </c>
      <c r="V22" s="105">
        <f t="shared" si="8"/>
        <v>0</v>
      </c>
      <c r="W22" s="202">
        <f>+L20</f>
        <v>0</v>
      </c>
      <c r="X22" s="201">
        <f>+L21</f>
        <v>0</v>
      </c>
      <c r="Y22" s="201">
        <f t="shared" si="1"/>
        <v>0</v>
      </c>
      <c r="Z22" s="232">
        <f t="shared" si="9"/>
        <v>0</v>
      </c>
      <c r="AA22" s="200">
        <f>+O23</f>
        <v>0</v>
      </c>
      <c r="AB22" s="201">
        <f>+O22</f>
        <v>0</v>
      </c>
      <c r="AC22" s="201">
        <f t="shared" si="2"/>
        <v>0</v>
      </c>
      <c r="AD22" s="232">
        <f t="shared" si="10"/>
        <v>0</v>
      </c>
      <c r="AE22" s="237">
        <f t="shared" si="11"/>
        <v>0</v>
      </c>
      <c r="AF22" s="240">
        <f t="shared" si="12"/>
        <v>0</v>
      </c>
      <c r="AG22" s="670">
        <f t="shared" si="13"/>
        <v>0</v>
      </c>
      <c r="AH22" s="679">
        <f t="shared" si="14"/>
        <v>0</v>
      </c>
      <c r="AI22" s="94">
        <f t="shared" si="15"/>
        <v>0</v>
      </c>
      <c r="AJ22" s="94">
        <f t="shared" si="16"/>
        <v>0</v>
      </c>
      <c r="AK22" s="246" t="str">
        <f t="shared" si="17"/>
        <v/>
      </c>
      <c r="AL22" s="647" t="str">
        <f>IF(R22="","",SMALL(AK$6:AK$35,ROWS(AN$6:AN22)))</f>
        <v/>
      </c>
      <c r="AM22" s="766"/>
      <c r="AN22" s="662" t="str">
        <f t="shared" si="3"/>
        <v/>
      </c>
      <c r="AO22" s="650" t="str">
        <f t="shared" si="4"/>
        <v/>
      </c>
      <c r="AP22" s="769" t="str">
        <f t="shared" si="18"/>
        <v/>
      </c>
      <c r="AQ22" s="250" t="str">
        <f>IF(AL22="","",IF(AND(AN21=AN22,AO21=AO22,AP21=AP22),AQ21,$AQ$6+16))</f>
        <v/>
      </c>
      <c r="AR22" s="674" t="str">
        <f t="shared" si="5"/>
        <v/>
      </c>
      <c r="AU22" s="461"/>
      <c r="AV22" s="5"/>
      <c r="AY22" s="126"/>
    </row>
    <row r="23" spans="1:51" ht="21" thickBot="1">
      <c r="A23" s="177">
        <v>18</v>
      </c>
      <c r="B23" s="812"/>
      <c r="C23" s="207"/>
      <c r="D23" s="189"/>
      <c r="F23" s="802">
        <v>18</v>
      </c>
      <c r="G23" s="829"/>
      <c r="H23" s="183" t="str">
        <f t="shared" si="0"/>
        <v/>
      </c>
      <c r="I23" s="216"/>
      <c r="J23" s="829"/>
      <c r="K23" s="186" t="str">
        <f>+H21</f>
        <v/>
      </c>
      <c r="L23" s="216"/>
      <c r="M23" s="829"/>
      <c r="N23" s="102" t="str">
        <f>+H22</f>
        <v/>
      </c>
      <c r="O23" s="473"/>
      <c r="P23" s="214"/>
      <c r="Q23" s="218">
        <v>18</v>
      </c>
      <c r="R23" s="684" t="str">
        <f t="shared" si="19"/>
        <v/>
      </c>
      <c r="S23" s="228">
        <f t="shared" si="19"/>
        <v>0</v>
      </c>
      <c r="T23" s="227">
        <f t="shared" ref="T23" si="33">+I22</f>
        <v>0</v>
      </c>
      <c r="U23" s="227">
        <f t="shared" ref="U23:U35" si="34">SUM(S23-T23)</f>
        <v>0</v>
      </c>
      <c r="V23" s="105">
        <f t="shared" si="8"/>
        <v>0</v>
      </c>
      <c r="W23" s="202">
        <f>+L22</f>
        <v>0</v>
      </c>
      <c r="X23" s="201">
        <f>+L23</f>
        <v>0</v>
      </c>
      <c r="Y23" s="201">
        <f t="shared" si="1"/>
        <v>0</v>
      </c>
      <c r="Z23" s="232">
        <f t="shared" si="9"/>
        <v>0</v>
      </c>
      <c r="AA23" s="200">
        <f>+O25</f>
        <v>0</v>
      </c>
      <c r="AB23" s="201">
        <f>+O24</f>
        <v>0</v>
      </c>
      <c r="AC23" s="201">
        <f t="shared" si="2"/>
        <v>0</v>
      </c>
      <c r="AD23" s="232">
        <f t="shared" si="10"/>
        <v>0</v>
      </c>
      <c r="AE23" s="237">
        <f t="shared" si="11"/>
        <v>0</v>
      </c>
      <c r="AF23" s="240">
        <f t="shared" si="12"/>
        <v>0</v>
      </c>
      <c r="AG23" s="670">
        <f t="shared" si="13"/>
        <v>0</v>
      </c>
      <c r="AH23" s="679">
        <f t="shared" si="14"/>
        <v>0</v>
      </c>
      <c r="AI23" s="94">
        <f t="shared" si="15"/>
        <v>0</v>
      </c>
      <c r="AJ23" s="94">
        <f t="shared" si="16"/>
        <v>0</v>
      </c>
      <c r="AK23" s="246" t="str">
        <f t="shared" si="17"/>
        <v/>
      </c>
      <c r="AL23" s="647" t="str">
        <f>IF(R23="","",SMALL(AK$6:AK$35,ROWS(AN$6:AN23)))</f>
        <v/>
      </c>
      <c r="AM23" s="766"/>
      <c r="AN23" s="662" t="str">
        <f t="shared" si="3"/>
        <v/>
      </c>
      <c r="AO23" s="650" t="str">
        <f t="shared" si="4"/>
        <v/>
      </c>
      <c r="AP23" s="769" t="str">
        <f t="shared" si="18"/>
        <v/>
      </c>
      <c r="AQ23" s="250" t="str">
        <f>IF(AL23="","",IF(AND(AN22=AN23,AO22=AO23,AP22=AP23),AQ22,$AQ$6+17))</f>
        <v/>
      </c>
      <c r="AR23" s="674" t="str">
        <f t="shared" si="5"/>
        <v/>
      </c>
      <c r="AU23" s="461"/>
      <c r="AV23" s="5"/>
      <c r="AY23" s="126"/>
    </row>
    <row r="24" spans="1:51" ht="20.25">
      <c r="A24" s="177">
        <v>19</v>
      </c>
      <c r="B24" s="641"/>
      <c r="C24" s="207"/>
      <c r="D24" s="189"/>
      <c r="F24" s="803">
        <v>19</v>
      </c>
      <c r="G24" s="828">
        <v>10</v>
      </c>
      <c r="H24" s="182" t="str">
        <f t="shared" si="0"/>
        <v/>
      </c>
      <c r="I24" s="212"/>
      <c r="J24" s="830">
        <v>1</v>
      </c>
      <c r="K24" s="185" t="str">
        <f>+H26</f>
        <v/>
      </c>
      <c r="L24" s="212"/>
      <c r="M24" s="830">
        <v>11</v>
      </c>
      <c r="N24" s="353" t="str">
        <f>+H24</f>
        <v/>
      </c>
      <c r="O24" s="352"/>
      <c r="P24" s="214"/>
      <c r="Q24" s="218">
        <v>19</v>
      </c>
      <c r="R24" s="684" t="str">
        <f t="shared" ref="R24:R34" si="35">+H24</f>
        <v/>
      </c>
      <c r="S24" s="256">
        <f>+I24</f>
        <v>0</v>
      </c>
      <c r="T24" s="257">
        <f>+I25</f>
        <v>0</v>
      </c>
      <c r="U24" s="227">
        <f t="shared" ref="U24:U33" si="36">SUM(S24-T24)</f>
        <v>0</v>
      </c>
      <c r="V24" s="105">
        <f t="shared" si="8"/>
        <v>0</v>
      </c>
      <c r="W24" s="108">
        <f>+L25</f>
        <v>0</v>
      </c>
      <c r="X24" s="107">
        <f>+L24</f>
        <v>0</v>
      </c>
      <c r="Y24" s="201">
        <f t="shared" si="1"/>
        <v>0</v>
      </c>
      <c r="Z24" s="232">
        <f t="shared" si="9"/>
        <v>0</v>
      </c>
      <c r="AA24" s="106">
        <f>+O24</f>
        <v>0</v>
      </c>
      <c r="AB24" s="107">
        <f>+O25</f>
        <v>0</v>
      </c>
      <c r="AC24" s="201">
        <f t="shared" si="2"/>
        <v>0</v>
      </c>
      <c r="AD24" s="232">
        <f t="shared" si="10"/>
        <v>0</v>
      </c>
      <c r="AE24" s="237">
        <f t="shared" si="11"/>
        <v>0</v>
      </c>
      <c r="AF24" s="240">
        <f t="shared" si="12"/>
        <v>0</v>
      </c>
      <c r="AG24" s="670">
        <f t="shared" si="13"/>
        <v>0</v>
      </c>
      <c r="AH24" s="679">
        <f t="shared" si="14"/>
        <v>0</v>
      </c>
      <c r="AI24" s="94">
        <f t="shared" si="15"/>
        <v>0</v>
      </c>
      <c r="AJ24" s="94">
        <f t="shared" si="16"/>
        <v>0</v>
      </c>
      <c r="AK24" s="246" t="str">
        <f t="shared" si="17"/>
        <v/>
      </c>
      <c r="AL24" s="647" t="str">
        <f>IF(R24="","",SMALL(AK$6:AK$35,ROWS(AN$6:AN24)))</f>
        <v/>
      </c>
      <c r="AM24" s="766"/>
      <c r="AN24" s="662" t="str">
        <f t="shared" si="3"/>
        <v/>
      </c>
      <c r="AO24" s="650" t="str">
        <f t="shared" si="4"/>
        <v/>
      </c>
      <c r="AP24" s="769" t="str">
        <f t="shared" si="18"/>
        <v/>
      </c>
      <c r="AQ24" s="250" t="str">
        <f>IF(AL24="","",IF(AND(AN23=AN24,AO23=AO24,AP23=AP24),AQ23,$AQ$6+18))</f>
        <v/>
      </c>
      <c r="AR24" s="674" t="str">
        <f t="shared" si="5"/>
        <v/>
      </c>
      <c r="AU24" s="461"/>
      <c r="AV24" s="5"/>
      <c r="AY24" s="126"/>
    </row>
    <row r="25" spans="1:51" ht="21" thickBot="1">
      <c r="A25" s="177">
        <v>20</v>
      </c>
      <c r="B25" s="641"/>
      <c r="C25" s="207"/>
      <c r="D25" s="189"/>
      <c r="F25" s="802">
        <v>20</v>
      </c>
      <c r="G25" s="829"/>
      <c r="H25" s="183" t="str">
        <f t="shared" si="0"/>
        <v/>
      </c>
      <c r="I25" s="216"/>
      <c r="J25" s="829"/>
      <c r="K25" s="341" t="str">
        <f>+H24</f>
        <v/>
      </c>
      <c r="L25" s="216"/>
      <c r="M25" s="829"/>
      <c r="N25" s="343" t="str">
        <f>+H23</f>
        <v/>
      </c>
      <c r="O25" s="473"/>
      <c r="P25" s="214"/>
      <c r="Q25" s="218">
        <v>20</v>
      </c>
      <c r="R25" s="684" t="str">
        <f t="shared" si="35"/>
        <v/>
      </c>
      <c r="S25" s="256">
        <f>+I25</f>
        <v>0</v>
      </c>
      <c r="T25" s="257">
        <f>+I24</f>
        <v>0</v>
      </c>
      <c r="U25" s="227">
        <f t="shared" si="36"/>
        <v>0</v>
      </c>
      <c r="V25" s="105">
        <f t="shared" si="8"/>
        <v>0</v>
      </c>
      <c r="W25" s="108">
        <f>+L26</f>
        <v>0</v>
      </c>
      <c r="X25" s="107">
        <f>+L27</f>
        <v>0</v>
      </c>
      <c r="Y25" s="201">
        <f t="shared" si="1"/>
        <v>0</v>
      </c>
      <c r="Z25" s="232">
        <f t="shared" si="9"/>
        <v>0</v>
      </c>
      <c r="AA25" s="106">
        <f>+O22</f>
        <v>0</v>
      </c>
      <c r="AB25" s="107">
        <f>+O23</f>
        <v>0</v>
      </c>
      <c r="AC25" s="201">
        <f t="shared" si="2"/>
        <v>0</v>
      </c>
      <c r="AD25" s="232">
        <f t="shared" si="10"/>
        <v>0</v>
      </c>
      <c r="AE25" s="237">
        <f t="shared" si="11"/>
        <v>0</v>
      </c>
      <c r="AF25" s="240">
        <f t="shared" si="12"/>
        <v>0</v>
      </c>
      <c r="AG25" s="670">
        <f t="shared" si="13"/>
        <v>0</v>
      </c>
      <c r="AH25" s="679">
        <f t="shared" si="14"/>
        <v>0</v>
      </c>
      <c r="AI25" s="94">
        <f t="shared" si="15"/>
        <v>0</v>
      </c>
      <c r="AJ25" s="94">
        <f t="shared" si="16"/>
        <v>0</v>
      </c>
      <c r="AK25" s="246" t="str">
        <f t="shared" si="17"/>
        <v/>
      </c>
      <c r="AL25" s="647" t="str">
        <f>IF(R25="","",SMALL(AK$6:AK$35,ROWS(AN$6:AN25)))</f>
        <v/>
      </c>
      <c r="AM25" s="766"/>
      <c r="AN25" s="662" t="str">
        <f t="shared" si="3"/>
        <v/>
      </c>
      <c r="AO25" s="650" t="str">
        <f t="shared" si="4"/>
        <v/>
      </c>
      <c r="AP25" s="769" t="str">
        <f t="shared" si="18"/>
        <v/>
      </c>
      <c r="AQ25" s="250" t="str">
        <f>IF(AL25="","",IF(AND(AN24=AN25,AO24=AO25,AP24=AP25),AQ24,$AQ$6+19))</f>
        <v/>
      </c>
      <c r="AR25" s="674" t="str">
        <f t="shared" si="5"/>
        <v/>
      </c>
      <c r="AU25" s="461"/>
      <c r="AV25" s="5"/>
      <c r="AY25" s="126"/>
    </row>
    <row r="26" spans="1:51" ht="20.25">
      <c r="A26" s="177">
        <v>21</v>
      </c>
      <c r="B26" s="641"/>
      <c r="C26" s="208"/>
      <c r="D26" s="189"/>
      <c r="F26" s="804">
        <v>21</v>
      </c>
      <c r="G26" s="828">
        <v>11</v>
      </c>
      <c r="H26" s="182" t="str">
        <f t="shared" si="0"/>
        <v/>
      </c>
      <c r="I26" s="212"/>
      <c r="J26" s="830">
        <v>2</v>
      </c>
      <c r="K26" s="185" t="str">
        <f>+H25</f>
        <v/>
      </c>
      <c r="L26" s="212"/>
      <c r="M26" s="830">
        <v>10</v>
      </c>
      <c r="N26" s="353" t="str">
        <f>+H27</f>
        <v/>
      </c>
      <c r="O26" s="352"/>
      <c r="P26" s="214"/>
      <c r="Q26" s="218">
        <v>21</v>
      </c>
      <c r="R26" s="684" t="str">
        <f t="shared" si="35"/>
        <v/>
      </c>
      <c r="S26" s="256">
        <f t="shared" ref="R26:S35" si="37">+I26</f>
        <v>0</v>
      </c>
      <c r="T26" s="257">
        <f>+I27</f>
        <v>0</v>
      </c>
      <c r="U26" s="227">
        <f t="shared" si="36"/>
        <v>0</v>
      </c>
      <c r="V26" s="105">
        <f t="shared" si="8"/>
        <v>0</v>
      </c>
      <c r="W26" s="108">
        <f>+L24</f>
        <v>0</v>
      </c>
      <c r="X26" s="107">
        <f>+L25</f>
        <v>0</v>
      </c>
      <c r="Y26" s="201">
        <f t="shared" si="1"/>
        <v>0</v>
      </c>
      <c r="Z26" s="232">
        <f t="shared" si="9"/>
        <v>0</v>
      </c>
      <c r="AA26" s="106">
        <f>+O28</f>
        <v>0</v>
      </c>
      <c r="AB26" s="107">
        <f>+O29</f>
        <v>0</v>
      </c>
      <c r="AC26" s="201">
        <f t="shared" si="2"/>
        <v>0</v>
      </c>
      <c r="AD26" s="232">
        <f t="shared" si="10"/>
        <v>0</v>
      </c>
      <c r="AE26" s="237">
        <f t="shared" si="11"/>
        <v>0</v>
      </c>
      <c r="AF26" s="240">
        <f t="shared" si="12"/>
        <v>0</v>
      </c>
      <c r="AG26" s="670">
        <f t="shared" si="13"/>
        <v>0</v>
      </c>
      <c r="AH26" s="679">
        <f t="shared" si="14"/>
        <v>0</v>
      </c>
      <c r="AI26" s="94">
        <f t="shared" si="15"/>
        <v>0</v>
      </c>
      <c r="AJ26" s="94">
        <f t="shared" si="16"/>
        <v>0</v>
      </c>
      <c r="AK26" s="246" t="str">
        <f t="shared" si="17"/>
        <v/>
      </c>
      <c r="AL26" s="647" t="str">
        <f>IF(R26="","",SMALL(AK$6:AK$35,ROWS(AN$6:AN26)))</f>
        <v/>
      </c>
      <c r="AM26" s="766"/>
      <c r="AN26" s="662" t="str">
        <f t="shared" si="3"/>
        <v/>
      </c>
      <c r="AO26" s="650" t="str">
        <f t="shared" si="4"/>
        <v/>
      </c>
      <c r="AP26" s="769" t="str">
        <f t="shared" si="18"/>
        <v/>
      </c>
      <c r="AQ26" s="250" t="str">
        <f>IF(AL26="","",IF(AND(AN25=AN26,AO25=AO26,AP25=AP26),AQ25,$AQ$6+20))</f>
        <v/>
      </c>
      <c r="AR26" s="674" t="str">
        <f t="shared" si="5"/>
        <v/>
      </c>
      <c r="AU26" s="461"/>
      <c r="AV26" s="5"/>
      <c r="AY26" s="126"/>
    </row>
    <row r="27" spans="1:51" ht="21" thickBot="1">
      <c r="A27" s="177">
        <v>22</v>
      </c>
      <c r="B27" s="641"/>
      <c r="C27" s="208"/>
      <c r="D27" s="189"/>
      <c r="F27" s="802">
        <v>22</v>
      </c>
      <c r="G27" s="829"/>
      <c r="H27" s="183" t="str">
        <f t="shared" si="0"/>
        <v/>
      </c>
      <c r="I27" s="216"/>
      <c r="J27" s="829"/>
      <c r="K27" s="341" t="str">
        <f>+H28</f>
        <v/>
      </c>
      <c r="L27" s="216"/>
      <c r="M27" s="829"/>
      <c r="N27" s="343" t="str">
        <f>+H29</f>
        <v/>
      </c>
      <c r="O27" s="473"/>
      <c r="P27" s="214"/>
      <c r="Q27" s="218">
        <v>22</v>
      </c>
      <c r="R27" s="684" t="str">
        <f t="shared" si="35"/>
        <v/>
      </c>
      <c r="S27" s="256">
        <f t="shared" si="37"/>
        <v>0</v>
      </c>
      <c r="T27" s="257">
        <f t="shared" ref="T27:T29" si="38">+I26</f>
        <v>0</v>
      </c>
      <c r="U27" s="227">
        <f t="shared" si="36"/>
        <v>0</v>
      </c>
      <c r="V27" s="105">
        <f t="shared" si="8"/>
        <v>0</v>
      </c>
      <c r="W27" s="108">
        <f>+L28</f>
        <v>0</v>
      </c>
      <c r="X27" s="107">
        <f>+L29</f>
        <v>0</v>
      </c>
      <c r="Y27" s="201">
        <f t="shared" si="1"/>
        <v>0</v>
      </c>
      <c r="Z27" s="232">
        <f t="shared" si="9"/>
        <v>0</v>
      </c>
      <c r="AA27" s="106">
        <f>+O26</f>
        <v>0</v>
      </c>
      <c r="AB27" s="107">
        <f>+O27</f>
        <v>0</v>
      </c>
      <c r="AC27" s="201">
        <f t="shared" si="2"/>
        <v>0</v>
      </c>
      <c r="AD27" s="232">
        <f t="shared" si="10"/>
        <v>0</v>
      </c>
      <c r="AE27" s="237">
        <f t="shared" si="11"/>
        <v>0</v>
      </c>
      <c r="AF27" s="240">
        <f t="shared" si="12"/>
        <v>0</v>
      </c>
      <c r="AG27" s="670">
        <f t="shared" si="13"/>
        <v>0</v>
      </c>
      <c r="AH27" s="679">
        <f t="shared" si="14"/>
        <v>0</v>
      </c>
      <c r="AI27" s="94">
        <f t="shared" ref="AI27:AI35" si="39">IF(AG27="","",IF(AG27&gt;0,AG27,0))</f>
        <v>0</v>
      </c>
      <c r="AJ27" s="94">
        <f t="shared" ref="AJ27:AJ35" si="40">IF(AG27="","",IF(AG27&lt;0,AG27,0))</f>
        <v>0</v>
      </c>
      <c r="AK27" s="246" t="str">
        <f t="shared" si="17"/>
        <v/>
      </c>
      <c r="AL27" s="647" t="str">
        <f>IF(R27="","",SMALL(AK$6:AK$35,ROWS(AN$6:AN27)))</f>
        <v/>
      </c>
      <c r="AM27" s="766"/>
      <c r="AN27" s="662" t="str">
        <f t="shared" si="3"/>
        <v/>
      </c>
      <c r="AO27" s="650" t="str">
        <f t="shared" si="4"/>
        <v/>
      </c>
      <c r="AP27" s="769" t="str">
        <f t="shared" si="18"/>
        <v/>
      </c>
      <c r="AQ27" s="250" t="str">
        <f>IF(AL27="","",IF(AND(AN26=AN27,AO26=AO27,AP26=AP27),AQ26,$AQ$6+21))</f>
        <v/>
      </c>
      <c r="AR27" s="674" t="str">
        <f t="shared" si="5"/>
        <v/>
      </c>
      <c r="AU27" s="461"/>
      <c r="AV27" s="5"/>
      <c r="AY27" s="126"/>
    </row>
    <row r="28" spans="1:51" ht="20.25">
      <c r="A28" s="177">
        <v>23</v>
      </c>
      <c r="B28" s="641"/>
      <c r="C28" s="208"/>
      <c r="D28" s="189"/>
      <c r="F28" s="803">
        <v>23</v>
      </c>
      <c r="G28" s="828">
        <v>12</v>
      </c>
      <c r="H28" s="182" t="str">
        <f t="shared" si="0"/>
        <v/>
      </c>
      <c r="I28" s="212"/>
      <c r="J28" s="830">
        <v>3</v>
      </c>
      <c r="K28" s="185" t="str">
        <f>+H27</f>
        <v/>
      </c>
      <c r="L28" s="212"/>
      <c r="M28" s="830">
        <v>9</v>
      </c>
      <c r="N28" s="353" t="str">
        <f>+H26</f>
        <v/>
      </c>
      <c r="O28" s="352"/>
      <c r="P28" s="214"/>
      <c r="Q28" s="218">
        <v>23</v>
      </c>
      <c r="R28" s="684" t="str">
        <f t="shared" si="35"/>
        <v/>
      </c>
      <c r="S28" s="256">
        <f t="shared" si="37"/>
        <v>0</v>
      </c>
      <c r="T28" s="257">
        <f>+I29</f>
        <v>0</v>
      </c>
      <c r="U28" s="227">
        <f t="shared" si="36"/>
        <v>0</v>
      </c>
      <c r="V28" s="105">
        <f t="shared" si="8"/>
        <v>0</v>
      </c>
      <c r="W28" s="108">
        <f>+L27</f>
        <v>0</v>
      </c>
      <c r="X28" s="107">
        <f>+L26</f>
        <v>0</v>
      </c>
      <c r="Y28" s="201">
        <f t="shared" si="1"/>
        <v>0</v>
      </c>
      <c r="Z28" s="232">
        <f t="shared" si="9"/>
        <v>0</v>
      </c>
      <c r="AA28" s="106">
        <f>+O30</f>
        <v>0</v>
      </c>
      <c r="AB28" s="107">
        <f>+O31</f>
        <v>0</v>
      </c>
      <c r="AC28" s="201">
        <f t="shared" si="2"/>
        <v>0</v>
      </c>
      <c r="AD28" s="232">
        <f t="shared" si="10"/>
        <v>0</v>
      </c>
      <c r="AE28" s="237">
        <f t="shared" si="11"/>
        <v>0</v>
      </c>
      <c r="AF28" s="240">
        <f t="shared" si="12"/>
        <v>0</v>
      </c>
      <c r="AG28" s="670">
        <f t="shared" si="13"/>
        <v>0</v>
      </c>
      <c r="AH28" s="679">
        <f t="shared" si="14"/>
        <v>0</v>
      </c>
      <c r="AI28" s="94">
        <f t="shared" si="39"/>
        <v>0</v>
      </c>
      <c r="AJ28" s="94">
        <f t="shared" si="40"/>
        <v>0</v>
      </c>
      <c r="AK28" s="246" t="str">
        <f t="shared" si="17"/>
        <v/>
      </c>
      <c r="AL28" s="647" t="str">
        <f>IF(R28="","",SMALL(AK$6:AK$35,ROWS(AN$6:AN28)))</f>
        <v/>
      </c>
      <c r="AM28" s="766"/>
      <c r="AN28" s="662" t="str">
        <f t="shared" si="3"/>
        <v/>
      </c>
      <c r="AO28" s="650" t="str">
        <f t="shared" si="4"/>
        <v/>
      </c>
      <c r="AP28" s="769" t="str">
        <f t="shared" si="18"/>
        <v/>
      </c>
      <c r="AQ28" s="250" t="str">
        <f>IF(AL28="","",IF(AND(AN27=AN28,AO27=AO28,AP27=AP28),AQ27,$AQ$6+22))</f>
        <v/>
      </c>
      <c r="AR28" s="674" t="str">
        <f t="shared" si="5"/>
        <v/>
      </c>
      <c r="AU28" s="461"/>
      <c r="AV28" s="5"/>
      <c r="AY28" s="126"/>
    </row>
    <row r="29" spans="1:51" ht="21" thickBot="1">
      <c r="A29" s="177">
        <v>24</v>
      </c>
      <c r="B29" s="752"/>
      <c r="C29" s="208"/>
      <c r="D29" s="189"/>
      <c r="F29" s="802">
        <v>24</v>
      </c>
      <c r="G29" s="829"/>
      <c r="H29" s="183" t="str">
        <f t="shared" si="0"/>
        <v/>
      </c>
      <c r="I29" s="216"/>
      <c r="J29" s="829"/>
      <c r="K29" s="341" t="str">
        <f>+H30</f>
        <v/>
      </c>
      <c r="L29" s="216"/>
      <c r="M29" s="829"/>
      <c r="N29" s="343" t="str">
        <f>+H30</f>
        <v/>
      </c>
      <c r="O29" s="473"/>
      <c r="P29" s="214"/>
      <c r="Q29" s="218">
        <v>24</v>
      </c>
      <c r="R29" s="684" t="str">
        <f t="shared" si="35"/>
        <v/>
      </c>
      <c r="S29" s="256">
        <f t="shared" si="37"/>
        <v>0</v>
      </c>
      <c r="T29" s="257">
        <f t="shared" si="38"/>
        <v>0</v>
      </c>
      <c r="U29" s="227">
        <f t="shared" si="36"/>
        <v>0</v>
      </c>
      <c r="V29" s="105">
        <f t="shared" si="8"/>
        <v>0</v>
      </c>
      <c r="W29" s="108">
        <f>+L30</f>
        <v>0</v>
      </c>
      <c r="X29" s="107">
        <f>+L31</f>
        <v>0</v>
      </c>
      <c r="Y29" s="201">
        <f t="shared" si="1"/>
        <v>0</v>
      </c>
      <c r="Z29" s="232">
        <f t="shared" si="9"/>
        <v>0</v>
      </c>
      <c r="AA29" s="106">
        <f>+O27</f>
        <v>0</v>
      </c>
      <c r="AB29" s="107">
        <f>+O26</f>
        <v>0</v>
      </c>
      <c r="AC29" s="201">
        <f t="shared" si="2"/>
        <v>0</v>
      </c>
      <c r="AD29" s="232">
        <f t="shared" si="10"/>
        <v>0</v>
      </c>
      <c r="AE29" s="237">
        <f t="shared" si="11"/>
        <v>0</v>
      </c>
      <c r="AF29" s="240">
        <f t="shared" si="12"/>
        <v>0</v>
      </c>
      <c r="AG29" s="670">
        <f t="shared" si="13"/>
        <v>0</v>
      </c>
      <c r="AH29" s="679">
        <f t="shared" si="14"/>
        <v>0</v>
      </c>
      <c r="AI29" s="94">
        <f t="shared" si="39"/>
        <v>0</v>
      </c>
      <c r="AJ29" s="94">
        <f t="shared" si="40"/>
        <v>0</v>
      </c>
      <c r="AK29" s="246" t="str">
        <f t="shared" si="17"/>
        <v/>
      </c>
      <c r="AL29" s="647" t="str">
        <f>IF(R29="","",SMALL(AK$6:AK$35,ROWS(AN$6:AN29)))</f>
        <v/>
      </c>
      <c r="AM29" s="766"/>
      <c r="AN29" s="662" t="str">
        <f t="shared" si="3"/>
        <v/>
      </c>
      <c r="AO29" s="650" t="str">
        <f t="shared" si="4"/>
        <v/>
      </c>
      <c r="AP29" s="769" t="str">
        <f t="shared" si="18"/>
        <v/>
      </c>
      <c r="AQ29" s="250" t="str">
        <f>IF(AL29="","",IF(AND(AN28=AN29,AO28=AO29,AP28=AP29),AQ28,$AQ$6+23))</f>
        <v/>
      </c>
      <c r="AR29" s="674" t="str">
        <f t="shared" si="5"/>
        <v/>
      </c>
      <c r="AU29" s="461"/>
      <c r="AV29" s="5"/>
      <c r="AY29" s="126"/>
    </row>
    <row r="30" spans="1:51" ht="20.25">
      <c r="A30" s="177">
        <v>25</v>
      </c>
      <c r="B30" s="752"/>
      <c r="C30" s="208"/>
      <c r="D30" s="189"/>
      <c r="F30" s="804">
        <v>25</v>
      </c>
      <c r="G30" s="828">
        <v>13</v>
      </c>
      <c r="H30" s="182" t="str">
        <f t="shared" si="0"/>
        <v/>
      </c>
      <c r="I30" s="212"/>
      <c r="J30" s="830">
        <v>4</v>
      </c>
      <c r="K30" s="185" t="str">
        <f>+H29</f>
        <v/>
      </c>
      <c r="L30" s="212"/>
      <c r="M30" s="830">
        <v>8</v>
      </c>
      <c r="N30" s="353" t="str">
        <f>+H28</f>
        <v/>
      </c>
      <c r="O30" s="352"/>
      <c r="P30" s="214"/>
      <c r="Q30" s="218">
        <v>25</v>
      </c>
      <c r="R30" s="684" t="str">
        <f t="shared" si="35"/>
        <v/>
      </c>
      <c r="S30" s="256">
        <f t="shared" ref="S30:S31" si="41">+I30</f>
        <v>0</v>
      </c>
      <c r="T30" s="257">
        <f>+I31</f>
        <v>0</v>
      </c>
      <c r="U30" s="227">
        <f t="shared" ref="U30:U31" si="42">SUM(S30-T30)</f>
        <v>0</v>
      </c>
      <c r="V30" s="105">
        <f t="shared" ref="V30:V31" si="43">IF(S30+T30=0,0,IF(S30=T30,2,IF(S30&lt;T30,1,3)))</f>
        <v>0</v>
      </c>
      <c r="W30" s="108">
        <f>+L29</f>
        <v>0</v>
      </c>
      <c r="X30" s="107">
        <f>+L28</f>
        <v>0</v>
      </c>
      <c r="Y30" s="201">
        <f t="shared" ref="Y30:Y31" si="44">SUM(W30-X30)</f>
        <v>0</v>
      </c>
      <c r="Z30" s="232">
        <f t="shared" ref="Z30:Z31" si="45">IF(W30+X30=0,0,IF(W30=X30,2,IF(W30&lt;X30,1,3)))</f>
        <v>0</v>
      </c>
      <c r="AA30" s="106">
        <f>+O29</f>
        <v>0</v>
      </c>
      <c r="AB30" s="107">
        <f>+O28</f>
        <v>0</v>
      </c>
      <c r="AC30" s="201">
        <f t="shared" ref="AC30:AC31" si="46">SUM(AA30-AB30)</f>
        <v>0</v>
      </c>
      <c r="AD30" s="232">
        <f t="shared" ref="AD30:AD31" si="47">IF(AA30+AB30=0,0,IF(AA30=AB30,2,IF(AA30&lt;AB30,1,3)))</f>
        <v>0</v>
      </c>
      <c r="AE30" s="237">
        <f t="shared" ref="AE30:AE31" si="48">SUM(S30+W30+AA30)</f>
        <v>0</v>
      </c>
      <c r="AF30" s="240">
        <f t="shared" ref="AF30:AF31" si="49">SUM(T30+X30+AB30)</f>
        <v>0</v>
      </c>
      <c r="AG30" s="670">
        <f t="shared" ref="AG30:AG31" si="50">SUM(AE30-AF30)</f>
        <v>0</v>
      </c>
      <c r="AH30" s="679">
        <f t="shared" ref="AH30:AH31" si="51">SUM(V30+Z30+AD30)</f>
        <v>0</v>
      </c>
      <c r="AI30" s="94">
        <f t="shared" si="39"/>
        <v>0</v>
      </c>
      <c r="AJ30" s="94">
        <f t="shared" si="40"/>
        <v>0</v>
      </c>
      <c r="AK30" s="246" t="str">
        <f t="shared" si="17"/>
        <v/>
      </c>
      <c r="AL30" s="647" t="str">
        <f>IF(R30="","",SMALL(AK$6:AK$35,ROWS(AN$6:AN30)))</f>
        <v/>
      </c>
      <c r="AM30" s="766"/>
      <c r="AN30" s="662" t="str">
        <f t="shared" si="3"/>
        <v/>
      </c>
      <c r="AO30" s="650" t="str">
        <f t="shared" si="4"/>
        <v/>
      </c>
      <c r="AP30" s="769" t="str">
        <f t="shared" si="18"/>
        <v/>
      </c>
      <c r="AQ30" s="250" t="str">
        <f>IF(AL30="","",IF(AND(AN29=AN30,AO29=AO30,AP29=AP30),AQ29,$AQ$6+24))</f>
        <v/>
      </c>
      <c r="AR30" s="674" t="str">
        <f t="shared" si="5"/>
        <v/>
      </c>
      <c r="AU30" s="461"/>
      <c r="AV30" s="5"/>
      <c r="AY30" s="126"/>
    </row>
    <row r="31" spans="1:51" ht="21" thickBot="1">
      <c r="A31" s="177">
        <v>26</v>
      </c>
      <c r="B31" s="752"/>
      <c r="C31" s="208"/>
      <c r="D31" s="189"/>
      <c r="F31" s="802">
        <v>26</v>
      </c>
      <c r="G31" s="829"/>
      <c r="H31" s="183" t="str">
        <f t="shared" si="0"/>
        <v/>
      </c>
      <c r="I31" s="216"/>
      <c r="J31" s="829"/>
      <c r="K31" s="341" t="str">
        <f>+H31</f>
        <v/>
      </c>
      <c r="L31" s="216"/>
      <c r="M31" s="829"/>
      <c r="N31" s="343" t="str">
        <f>+H31</f>
        <v/>
      </c>
      <c r="O31" s="473"/>
      <c r="P31" s="214"/>
      <c r="Q31" s="218">
        <v>26</v>
      </c>
      <c r="R31" s="684" t="str">
        <f t="shared" si="35"/>
        <v/>
      </c>
      <c r="S31" s="256">
        <f t="shared" si="41"/>
        <v>0</v>
      </c>
      <c r="T31" s="257">
        <f t="shared" ref="T31" si="52">+I30</f>
        <v>0</v>
      </c>
      <c r="U31" s="227">
        <f t="shared" si="42"/>
        <v>0</v>
      </c>
      <c r="V31" s="105">
        <f t="shared" si="43"/>
        <v>0</v>
      </c>
      <c r="W31" s="108">
        <f>+L31</f>
        <v>0</v>
      </c>
      <c r="X31" s="107">
        <f>+L30</f>
        <v>0</v>
      </c>
      <c r="Y31" s="201">
        <f t="shared" si="44"/>
        <v>0</v>
      </c>
      <c r="Z31" s="232">
        <f t="shared" si="45"/>
        <v>0</v>
      </c>
      <c r="AA31" s="106">
        <f>+O31</f>
        <v>0</v>
      </c>
      <c r="AB31" s="107">
        <f>+O30</f>
        <v>0</v>
      </c>
      <c r="AC31" s="201">
        <f t="shared" si="46"/>
        <v>0</v>
      </c>
      <c r="AD31" s="232">
        <f t="shared" si="47"/>
        <v>0</v>
      </c>
      <c r="AE31" s="237">
        <f t="shared" si="48"/>
        <v>0</v>
      </c>
      <c r="AF31" s="240">
        <f t="shared" si="49"/>
        <v>0</v>
      </c>
      <c r="AG31" s="670">
        <f t="shared" si="50"/>
        <v>0</v>
      </c>
      <c r="AH31" s="679">
        <f t="shared" si="51"/>
        <v>0</v>
      </c>
      <c r="AI31" s="94">
        <f t="shared" si="39"/>
        <v>0</v>
      </c>
      <c r="AJ31" s="94">
        <f t="shared" si="40"/>
        <v>0</v>
      </c>
      <c r="AK31" s="246" t="str">
        <f t="shared" si="17"/>
        <v/>
      </c>
      <c r="AL31" s="647" t="str">
        <f>IF(R31="","",SMALL(AK$6:AK$35,ROWS(AN$6:AN31)))</f>
        <v/>
      </c>
      <c r="AM31" s="766"/>
      <c r="AN31" s="662" t="str">
        <f t="shared" si="3"/>
        <v/>
      </c>
      <c r="AO31" s="650" t="str">
        <f t="shared" si="4"/>
        <v/>
      </c>
      <c r="AP31" s="769" t="str">
        <f t="shared" si="18"/>
        <v/>
      </c>
      <c r="AQ31" s="250" t="str">
        <f>IF(AL31="","",IF(AND(AN30=AN31,AO30=AO31,AP30=AP31),AQ30,$AQ$6+25))</f>
        <v/>
      </c>
      <c r="AR31" s="674" t="str">
        <f t="shared" si="5"/>
        <v/>
      </c>
      <c r="AU31" s="461"/>
      <c r="AV31" s="5"/>
      <c r="AY31" s="126"/>
    </row>
    <row r="32" spans="1:51" ht="20.25">
      <c r="A32" s="177">
        <v>27</v>
      </c>
      <c r="B32" s="752"/>
      <c r="C32" s="208"/>
      <c r="D32" s="189"/>
      <c r="F32" s="803">
        <v>27</v>
      </c>
      <c r="G32" s="828">
        <v>14</v>
      </c>
      <c r="H32" s="182" t="str">
        <f t="shared" si="0"/>
        <v/>
      </c>
      <c r="I32" s="212"/>
      <c r="J32" s="830">
        <v>5</v>
      </c>
      <c r="K32" s="185" t="str">
        <f>+H32</f>
        <v/>
      </c>
      <c r="L32" s="212"/>
      <c r="M32" s="830">
        <v>7</v>
      </c>
      <c r="N32" s="353" t="str">
        <f>+H33</f>
        <v/>
      </c>
      <c r="O32" s="352"/>
      <c r="P32" s="214"/>
      <c r="Q32" s="218">
        <v>27</v>
      </c>
      <c r="R32" s="684" t="str">
        <f t="shared" si="35"/>
        <v/>
      </c>
      <c r="S32" s="256">
        <f t="shared" si="37"/>
        <v>0</v>
      </c>
      <c r="T32" s="257">
        <f>+I33</f>
        <v>0</v>
      </c>
      <c r="U32" s="227">
        <f t="shared" si="36"/>
        <v>0</v>
      </c>
      <c r="V32" s="105">
        <f t="shared" si="8"/>
        <v>0</v>
      </c>
      <c r="W32" s="108">
        <f>+L32</f>
        <v>0</v>
      </c>
      <c r="X32" s="107">
        <f>+L33</f>
        <v>0</v>
      </c>
      <c r="Y32" s="201">
        <f t="shared" si="1"/>
        <v>0</v>
      </c>
      <c r="Z32" s="232">
        <f t="shared" si="9"/>
        <v>0</v>
      </c>
      <c r="AA32" s="106">
        <f>+O34</f>
        <v>0</v>
      </c>
      <c r="AB32" s="107">
        <f>+O35</f>
        <v>0</v>
      </c>
      <c r="AC32" s="201">
        <f t="shared" si="2"/>
        <v>0</v>
      </c>
      <c r="AD32" s="232">
        <f t="shared" si="10"/>
        <v>0</v>
      </c>
      <c r="AE32" s="237">
        <f t="shared" si="11"/>
        <v>0</v>
      </c>
      <c r="AF32" s="240">
        <f t="shared" si="12"/>
        <v>0</v>
      </c>
      <c r="AG32" s="670">
        <f t="shared" si="13"/>
        <v>0</v>
      </c>
      <c r="AH32" s="679">
        <f t="shared" si="14"/>
        <v>0</v>
      </c>
      <c r="AI32" s="94">
        <f t="shared" si="39"/>
        <v>0</v>
      </c>
      <c r="AJ32" s="94">
        <f t="shared" si="40"/>
        <v>0</v>
      </c>
      <c r="AK32" s="246" t="str">
        <f t="shared" si="17"/>
        <v/>
      </c>
      <c r="AL32" s="647" t="str">
        <f>IF(R32="","",SMALL(AK$6:AK$35,ROWS(AN$6:AN32)))</f>
        <v/>
      </c>
      <c r="AM32" s="766"/>
      <c r="AN32" s="662" t="str">
        <f t="shared" si="3"/>
        <v/>
      </c>
      <c r="AO32" s="650" t="str">
        <f t="shared" si="4"/>
        <v/>
      </c>
      <c r="AP32" s="769" t="str">
        <f t="shared" si="18"/>
        <v/>
      </c>
      <c r="AQ32" s="250" t="str">
        <f>IF(AL32="","",IF(AND(AN31=AN32,AO31=AO32,AP31=AP32),AQ31,$AQ$6+26))</f>
        <v/>
      </c>
      <c r="AR32" s="636" t="str">
        <f t="shared" si="5"/>
        <v/>
      </c>
      <c r="AU32" s="461"/>
      <c r="AV32" s="5"/>
      <c r="AY32" s="126"/>
    </row>
    <row r="33" spans="1:51" ht="21" thickBot="1">
      <c r="A33" s="177">
        <v>28</v>
      </c>
      <c r="B33" s="641"/>
      <c r="C33" s="208"/>
      <c r="D33" s="189"/>
      <c r="F33" s="802">
        <v>28</v>
      </c>
      <c r="G33" s="829"/>
      <c r="H33" s="183" t="str">
        <f t="shared" si="0"/>
        <v/>
      </c>
      <c r="I33" s="216"/>
      <c r="J33" s="829"/>
      <c r="K33" s="341" t="str">
        <f>+H34</f>
        <v/>
      </c>
      <c r="L33" s="216"/>
      <c r="M33" s="829"/>
      <c r="N33" s="343" t="str">
        <f>+H34</f>
        <v/>
      </c>
      <c r="O33" s="473"/>
      <c r="P33" s="214"/>
      <c r="Q33" s="218">
        <v>28</v>
      </c>
      <c r="R33" s="684" t="str">
        <f t="shared" si="35"/>
        <v/>
      </c>
      <c r="S33" s="256">
        <f t="shared" si="37"/>
        <v>0</v>
      </c>
      <c r="T33" s="257">
        <f>+I32</f>
        <v>0</v>
      </c>
      <c r="U33" s="227">
        <f t="shared" si="36"/>
        <v>0</v>
      </c>
      <c r="V33" s="105">
        <f t="shared" si="8"/>
        <v>0</v>
      </c>
      <c r="W33" s="108">
        <f>+L34</f>
        <v>0</v>
      </c>
      <c r="X33" s="107">
        <f>+L35</f>
        <v>0</v>
      </c>
      <c r="Y33" s="201">
        <f t="shared" si="1"/>
        <v>0</v>
      </c>
      <c r="Z33" s="232">
        <f t="shared" si="9"/>
        <v>0</v>
      </c>
      <c r="AA33" s="106">
        <f>+O32</f>
        <v>0</v>
      </c>
      <c r="AB33" s="107">
        <f>+O33</f>
        <v>0</v>
      </c>
      <c r="AC33" s="201">
        <f t="shared" si="2"/>
        <v>0</v>
      </c>
      <c r="AD33" s="232">
        <f t="shared" si="10"/>
        <v>0</v>
      </c>
      <c r="AE33" s="237">
        <f t="shared" si="11"/>
        <v>0</v>
      </c>
      <c r="AF33" s="240">
        <f t="shared" si="12"/>
        <v>0</v>
      </c>
      <c r="AG33" s="670">
        <f t="shared" si="13"/>
        <v>0</v>
      </c>
      <c r="AH33" s="679">
        <f t="shared" si="14"/>
        <v>0</v>
      </c>
      <c r="AI33" s="94">
        <f t="shared" si="39"/>
        <v>0</v>
      </c>
      <c r="AJ33" s="94">
        <f t="shared" si="40"/>
        <v>0</v>
      </c>
      <c r="AK33" s="246" t="str">
        <f t="shared" si="17"/>
        <v/>
      </c>
      <c r="AL33" s="647" t="str">
        <f>IF(R33="","",SMALL(AK$6:AK$35,ROWS(AN$6:AN33)))</f>
        <v/>
      </c>
      <c r="AM33" s="766"/>
      <c r="AN33" s="662" t="str">
        <f t="shared" si="3"/>
        <v/>
      </c>
      <c r="AO33" s="650" t="str">
        <f t="shared" si="4"/>
        <v/>
      </c>
      <c r="AP33" s="769" t="str">
        <f t="shared" si="18"/>
        <v/>
      </c>
      <c r="AQ33" s="250" t="str">
        <f>IF(AL33="","",IF(AND(AN32=AN33,AO32=AO33,AP32=AP33),AQ32,$AQ$6+27))</f>
        <v/>
      </c>
      <c r="AR33" s="674" t="str">
        <f t="shared" si="5"/>
        <v/>
      </c>
      <c r="AU33" s="461"/>
      <c r="AV33" s="5"/>
      <c r="AY33" s="126"/>
    </row>
    <row r="34" spans="1:51" ht="20.25">
      <c r="A34" s="177">
        <v>29</v>
      </c>
      <c r="B34" s="641"/>
      <c r="C34" s="208"/>
      <c r="D34" s="189"/>
      <c r="F34" s="804">
        <v>29</v>
      </c>
      <c r="G34" s="828">
        <v>15</v>
      </c>
      <c r="H34" s="182" t="str">
        <f t="shared" si="0"/>
        <v/>
      </c>
      <c r="I34" s="212"/>
      <c r="J34" s="830">
        <v>8</v>
      </c>
      <c r="K34" s="185" t="str">
        <f>+H33</f>
        <v/>
      </c>
      <c r="L34" s="212"/>
      <c r="M34" s="830">
        <v>6</v>
      </c>
      <c r="N34" s="96" t="str">
        <f>+H32</f>
        <v/>
      </c>
      <c r="O34" s="352"/>
      <c r="P34" s="166"/>
      <c r="Q34" s="218">
        <v>29</v>
      </c>
      <c r="R34" s="684" t="str">
        <f t="shared" si="35"/>
        <v/>
      </c>
      <c r="S34" s="256">
        <f t="shared" si="37"/>
        <v>0</v>
      </c>
      <c r="T34" s="257">
        <f t="shared" ref="T34" si="53">+I35</f>
        <v>0</v>
      </c>
      <c r="U34" s="257">
        <f t="shared" si="34"/>
        <v>0</v>
      </c>
      <c r="V34" s="110">
        <f t="shared" si="8"/>
        <v>0</v>
      </c>
      <c r="W34" s="108">
        <f>+L33</f>
        <v>0</v>
      </c>
      <c r="X34" s="107">
        <f>+L32</f>
        <v>0</v>
      </c>
      <c r="Y34" s="107">
        <f t="shared" si="1"/>
        <v>0</v>
      </c>
      <c r="Z34" s="258">
        <f t="shared" si="9"/>
        <v>0</v>
      </c>
      <c r="AA34" s="106">
        <f>+O33</f>
        <v>0</v>
      </c>
      <c r="AB34" s="107">
        <f>+O32</f>
        <v>0</v>
      </c>
      <c r="AC34" s="107">
        <f t="shared" si="2"/>
        <v>0</v>
      </c>
      <c r="AD34" s="258">
        <f t="shared" si="10"/>
        <v>0</v>
      </c>
      <c r="AE34" s="259">
        <f t="shared" si="11"/>
        <v>0</v>
      </c>
      <c r="AF34" s="260">
        <f t="shared" si="12"/>
        <v>0</v>
      </c>
      <c r="AG34" s="680">
        <f t="shared" si="13"/>
        <v>0</v>
      </c>
      <c r="AH34" s="681">
        <f t="shared" si="14"/>
        <v>0</v>
      </c>
      <c r="AI34" s="94">
        <f t="shared" si="39"/>
        <v>0</v>
      </c>
      <c r="AJ34" s="94">
        <f t="shared" si="40"/>
        <v>0</v>
      </c>
      <c r="AK34" s="246" t="str">
        <f t="shared" si="17"/>
        <v/>
      </c>
      <c r="AL34" s="647" t="str">
        <f>IF(R34="","",SMALL(AK$6:AK$35,ROWS(AN$6:AN34)))</f>
        <v/>
      </c>
      <c r="AM34" s="766"/>
      <c r="AN34" s="662" t="str">
        <f t="shared" si="3"/>
        <v/>
      </c>
      <c r="AO34" s="650" t="str">
        <f t="shared" si="4"/>
        <v/>
      </c>
      <c r="AP34" s="769" t="str">
        <f t="shared" si="18"/>
        <v/>
      </c>
      <c r="AQ34" s="250" t="str">
        <f>IF(AL34="","",IF(AND(AN33=AN34,AO33=AO34,AP33=AP34),AQ33,$AQ$6+28))</f>
        <v/>
      </c>
      <c r="AR34" s="674" t="str">
        <f t="shared" si="5"/>
        <v/>
      </c>
      <c r="AU34" s="461"/>
      <c r="AV34" s="5"/>
      <c r="AY34" s="126"/>
    </row>
    <row r="35" spans="1:51" ht="21" thickBot="1">
      <c r="A35" s="179">
        <v>30</v>
      </c>
      <c r="B35" s="810"/>
      <c r="C35" s="209"/>
      <c r="D35" s="190"/>
      <c r="F35" s="802">
        <v>30</v>
      </c>
      <c r="G35" s="829"/>
      <c r="H35" s="183" t="str">
        <f t="shared" si="0"/>
        <v/>
      </c>
      <c r="I35" s="216"/>
      <c r="J35" s="829"/>
      <c r="K35" s="186" t="str">
        <f>+H35</f>
        <v/>
      </c>
      <c r="L35" s="216"/>
      <c r="M35" s="829"/>
      <c r="N35" s="102" t="str">
        <f>+H35</f>
        <v/>
      </c>
      <c r="O35" s="473"/>
      <c r="P35" s="166"/>
      <c r="Q35" s="28">
        <v>30</v>
      </c>
      <c r="R35" s="482" t="str">
        <f t="shared" si="37"/>
        <v/>
      </c>
      <c r="S35" s="229">
        <f t="shared" si="37"/>
        <v>0</v>
      </c>
      <c r="T35" s="230">
        <f t="shared" ref="T35" si="54">+I34</f>
        <v>0</v>
      </c>
      <c r="U35" s="230">
        <f t="shared" si="34"/>
        <v>0</v>
      </c>
      <c r="V35" s="195">
        <f t="shared" si="8"/>
        <v>0</v>
      </c>
      <c r="W35" s="120">
        <f>+L35</f>
        <v>0</v>
      </c>
      <c r="X35" s="119">
        <f>+L34</f>
        <v>0</v>
      </c>
      <c r="Y35" s="119">
        <f t="shared" si="1"/>
        <v>0</v>
      </c>
      <c r="Z35" s="233">
        <f t="shared" si="9"/>
        <v>0</v>
      </c>
      <c r="AA35" s="118">
        <f>+O35</f>
        <v>0</v>
      </c>
      <c r="AB35" s="119">
        <f>+O34</f>
        <v>0</v>
      </c>
      <c r="AC35" s="119">
        <f t="shared" si="2"/>
        <v>0</v>
      </c>
      <c r="AD35" s="233">
        <f t="shared" si="10"/>
        <v>0</v>
      </c>
      <c r="AE35" s="238">
        <f t="shared" si="11"/>
        <v>0</v>
      </c>
      <c r="AF35" s="241">
        <f t="shared" si="12"/>
        <v>0</v>
      </c>
      <c r="AG35" s="671">
        <f t="shared" si="13"/>
        <v>0</v>
      </c>
      <c r="AH35" s="682">
        <f t="shared" si="14"/>
        <v>0</v>
      </c>
      <c r="AI35" s="94">
        <f t="shared" si="39"/>
        <v>0</v>
      </c>
      <c r="AJ35" s="94">
        <f t="shared" si="40"/>
        <v>0</v>
      </c>
      <c r="AK35" s="246" t="str">
        <f t="shared" si="17"/>
        <v/>
      </c>
      <c r="AL35" s="647" t="str">
        <f>IF(R35="","",SMALL(AK$6:AK$35,ROWS(AN$6:AN35)))</f>
        <v/>
      </c>
      <c r="AM35" s="767"/>
      <c r="AN35" s="663" t="str">
        <f t="shared" si="3"/>
        <v/>
      </c>
      <c r="AO35" s="756" t="str">
        <f t="shared" si="4"/>
        <v/>
      </c>
      <c r="AP35" s="770" t="str">
        <f t="shared" si="18"/>
        <v/>
      </c>
      <c r="AQ35" s="758" t="str">
        <f>IF(AL35="","",IF(AND(AN34=AN35,AO34=AO35,AP34=AP35),AQ34,$AQ$6+29))</f>
        <v/>
      </c>
      <c r="AR35" s="712" t="str">
        <f t="shared" si="5"/>
        <v/>
      </c>
      <c r="AU35" s="461"/>
      <c r="AV35" s="5"/>
      <c r="AY35" s="126"/>
    </row>
    <row r="36" spans="1:51" ht="16.5" thickBot="1">
      <c r="A36" s="461"/>
      <c r="B36" s="125"/>
      <c r="C36" s="461"/>
      <c r="D36" s="126"/>
      <c r="H36" s="126"/>
      <c r="I36" s="121">
        <f>SUM(I6:I35)</f>
        <v>0</v>
      </c>
      <c r="J36" s="191"/>
      <c r="K36" s="192"/>
      <c r="L36" s="121">
        <f>SUM(L6:L35)</f>
        <v>0</v>
      </c>
      <c r="M36" s="191"/>
      <c r="N36" s="192"/>
      <c r="O36" s="121">
        <f>SUM(O6:O35)</f>
        <v>0</v>
      </c>
      <c r="P36" s="166"/>
      <c r="R36" s="94" t="s">
        <v>12</v>
      </c>
      <c r="S36" s="122">
        <f t="shared" ref="S36:AH36" si="55">SUM(S6:S35)</f>
        <v>0</v>
      </c>
      <c r="T36" s="122">
        <f t="shared" si="55"/>
        <v>0</v>
      </c>
      <c r="U36" s="123">
        <f t="shared" si="55"/>
        <v>0</v>
      </c>
      <c r="V36" s="124">
        <f t="shared" si="55"/>
        <v>0</v>
      </c>
      <c r="W36" s="122">
        <f t="shared" si="55"/>
        <v>0</v>
      </c>
      <c r="X36" s="122">
        <f t="shared" si="55"/>
        <v>0</v>
      </c>
      <c r="Y36" s="123">
        <f t="shared" si="55"/>
        <v>0</v>
      </c>
      <c r="Z36" s="124">
        <f t="shared" si="55"/>
        <v>0</v>
      </c>
      <c r="AA36" s="122">
        <f t="shared" si="55"/>
        <v>0</v>
      </c>
      <c r="AB36" s="122">
        <f t="shared" si="55"/>
        <v>0</v>
      </c>
      <c r="AC36" s="123">
        <f t="shared" si="55"/>
        <v>0</v>
      </c>
      <c r="AD36" s="124">
        <f t="shared" si="55"/>
        <v>0</v>
      </c>
      <c r="AE36" s="699">
        <f t="shared" si="55"/>
        <v>0</v>
      </c>
      <c r="AF36" s="699">
        <f t="shared" si="55"/>
        <v>0</v>
      </c>
      <c r="AG36" s="123">
        <f t="shared" si="55"/>
        <v>0</v>
      </c>
      <c r="AH36" s="124">
        <f t="shared" si="55"/>
        <v>0</v>
      </c>
      <c r="AO36" s="126">
        <f>SUM(AO6:AO35)</f>
        <v>0</v>
      </c>
      <c r="AQ36" s="168"/>
    </row>
    <row r="37" spans="1:51" ht="16.5" thickBot="1">
      <c r="A37" s="461"/>
      <c r="B37" s="125"/>
      <c r="C37" s="461"/>
      <c r="D37" s="126"/>
      <c r="H37" s="126"/>
      <c r="J37" s="167"/>
      <c r="L37" s="126"/>
      <c r="M37" s="127"/>
      <c r="O37" s="126"/>
      <c r="P37" s="166"/>
      <c r="T37" s="126"/>
      <c r="U37" s="126">
        <v>0</v>
      </c>
      <c r="V37" s="126">
        <v>60</v>
      </c>
      <c r="W37" s="126"/>
      <c r="X37" s="126"/>
      <c r="Y37" s="126">
        <v>0</v>
      </c>
      <c r="Z37" s="126">
        <v>60</v>
      </c>
      <c r="AA37" s="126"/>
      <c r="AB37" s="126"/>
      <c r="AC37" s="126">
        <v>0</v>
      </c>
      <c r="AD37" s="126">
        <v>60</v>
      </c>
      <c r="AE37" s="126"/>
      <c r="AF37" s="126"/>
      <c r="AG37" s="94" t="str">
        <f>IF(AG36=0,"OK","ERREUR")</f>
        <v>OK</v>
      </c>
      <c r="AH37" s="126">
        <f>SUM(V37+Z37+AD37)</f>
        <v>180</v>
      </c>
      <c r="AO37" s="94" t="str">
        <f>IF(AO36=0,"OK","ERREUR")</f>
        <v>OK</v>
      </c>
      <c r="AQ37" s="168"/>
    </row>
    <row r="38" spans="1:51" ht="16.5" thickBot="1">
      <c r="B38" s="479" t="s">
        <v>282</v>
      </c>
      <c r="H38" s="126"/>
      <c r="I38" s="169"/>
      <c r="J38" s="169"/>
      <c r="K38" s="169"/>
      <c r="L38" s="170"/>
      <c r="M38" s="171"/>
      <c r="N38" s="169"/>
      <c r="O38" s="5"/>
    </row>
    <row r="39" spans="1:51" ht="16.5" thickBot="1">
      <c r="B39" s="480" t="s">
        <v>299</v>
      </c>
      <c r="H39" s="181" t="s">
        <v>154</v>
      </c>
      <c r="I39" s="169"/>
      <c r="J39" s="169"/>
      <c r="K39" s="827" t="s">
        <v>133</v>
      </c>
      <c r="L39" s="827"/>
      <c r="M39" s="171"/>
      <c r="N39" s="169"/>
      <c r="O39" s="5"/>
    </row>
  </sheetData>
  <sheetProtection password="CFC3" sheet="1" objects="1" scenarios="1" formatCells="0" formatColumns="0" formatRows="0" insertColumns="0" insertRows="0" insertHyperlinks="0" deleteColumns="0" deleteRows="0" sort="0"/>
  <mergeCells count="51">
    <mergeCell ref="AQ4:AR4"/>
    <mergeCell ref="K39:L39"/>
    <mergeCell ref="AT8:AT9"/>
    <mergeCell ref="AT14:AT15"/>
    <mergeCell ref="AX11:AX12"/>
    <mergeCell ref="G34:G35"/>
    <mergeCell ref="J34:J35"/>
    <mergeCell ref="M34:M35"/>
    <mergeCell ref="G30:G31"/>
    <mergeCell ref="J30:J31"/>
    <mergeCell ref="M30:M31"/>
    <mergeCell ref="G28:G29"/>
    <mergeCell ref="J28:J29"/>
    <mergeCell ref="M28:M29"/>
    <mergeCell ref="G32:G33"/>
    <mergeCell ref="J32:J33"/>
    <mergeCell ref="M32:M33"/>
    <mergeCell ref="G24:G25"/>
    <mergeCell ref="J24:J25"/>
    <mergeCell ref="M24:M25"/>
    <mergeCell ref="G26:G27"/>
    <mergeCell ref="J26:J27"/>
    <mergeCell ref="M26:M27"/>
    <mergeCell ref="G20:G21"/>
    <mergeCell ref="J20:J21"/>
    <mergeCell ref="M20:M21"/>
    <mergeCell ref="G22:G23"/>
    <mergeCell ref="J22:J23"/>
    <mergeCell ref="M22:M23"/>
    <mergeCell ref="G18:G19"/>
    <mergeCell ref="J18:J19"/>
    <mergeCell ref="M18:M19"/>
    <mergeCell ref="G10:G11"/>
    <mergeCell ref="J10:J11"/>
    <mergeCell ref="M10:M11"/>
    <mergeCell ref="G12:G13"/>
    <mergeCell ref="J12:J13"/>
    <mergeCell ref="M12:M13"/>
    <mergeCell ref="J14:J15"/>
    <mergeCell ref="M14:M15"/>
    <mergeCell ref="G16:G17"/>
    <mergeCell ref="J16:J17"/>
    <mergeCell ref="M16:M17"/>
    <mergeCell ref="G8:G9"/>
    <mergeCell ref="J8:J9"/>
    <mergeCell ref="M8:M9"/>
    <mergeCell ref="Q2:S2"/>
    <mergeCell ref="H3:I3"/>
    <mergeCell ref="G6:G7"/>
    <mergeCell ref="J6:J7"/>
    <mergeCell ref="M6:M7"/>
  </mergeCells>
  <conditionalFormatting sqref="AQ6:AQ35">
    <cfRule type="duplicateValues" dxfId="5" priority="6"/>
  </conditionalFormatting>
  <conditionalFormatting sqref="AG37 AO37">
    <cfRule type="containsText" dxfId="4" priority="4" operator="containsText" text="ERREUR">
      <formula>NOT(ISERROR(SEARCH("ERREUR",AG37)))</formula>
    </cfRule>
    <cfRule type="containsText" dxfId="3" priority="5" operator="containsText" text="OK">
      <formula>NOT(ISERROR(SEARCH("OK",AG37)))</formula>
    </cfRule>
  </conditionalFormatting>
  <hyperlinks>
    <hyperlink ref="A2" location="'Tirage Renc.'!A1" display="'Tirage Renc.'!A1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</sheetPr>
  <dimension ref="A1:G19"/>
  <sheetViews>
    <sheetView view="pageBreakPreview" zoomScale="60" zoomScaleNormal="70" workbookViewId="0">
      <selection activeCell="E22" sqref="E22"/>
    </sheetView>
  </sheetViews>
  <sheetFormatPr baseColWidth="10" defaultRowHeight="33"/>
  <cols>
    <col min="1" max="1" width="19.42578125" style="424" customWidth="1"/>
    <col min="2" max="2" width="14.5703125" style="424" customWidth="1"/>
    <col min="3" max="3" width="27.42578125" style="424" customWidth="1"/>
    <col min="4" max="4" width="15" style="424" customWidth="1"/>
    <col min="5" max="5" width="26.85546875" style="424" customWidth="1"/>
    <col min="6" max="6" width="14.7109375" style="424" customWidth="1"/>
    <col min="7" max="7" width="26.7109375" style="424" customWidth="1"/>
    <col min="8" max="16384" width="11.42578125" style="424"/>
  </cols>
  <sheetData>
    <row r="1" spans="1:7" s="425" customFormat="1" ht="30.75">
      <c r="D1" s="403" t="s">
        <v>242</v>
      </c>
    </row>
    <row r="2" spans="1:7" s="425" customFormat="1" ht="9.75" customHeight="1" thickBot="1"/>
    <row r="3" spans="1:7" s="426" customFormat="1" ht="31.5" thickBot="1">
      <c r="A3" s="404" t="s">
        <v>96</v>
      </c>
      <c r="B3" s="405" t="s">
        <v>95</v>
      </c>
      <c r="C3" s="406" t="s">
        <v>97</v>
      </c>
      <c r="D3" s="405" t="s">
        <v>95</v>
      </c>
      <c r="E3" s="407" t="s">
        <v>98</v>
      </c>
      <c r="F3" s="405" t="s">
        <v>95</v>
      </c>
      <c r="G3" s="408" t="s">
        <v>99</v>
      </c>
    </row>
    <row r="4" spans="1:7" s="425" customFormat="1" ht="30.75">
      <c r="A4" s="409"/>
      <c r="B4" s="410">
        <v>1</v>
      </c>
      <c r="C4" s="427" t="s">
        <v>175</v>
      </c>
      <c r="D4" s="441">
        <v>16</v>
      </c>
      <c r="E4" s="442" t="s">
        <v>191</v>
      </c>
      <c r="F4" s="443">
        <v>11</v>
      </c>
      <c r="G4" s="442" t="s">
        <v>196</v>
      </c>
    </row>
    <row r="5" spans="1:7" s="425" customFormat="1" ht="30.75">
      <c r="A5" s="411"/>
      <c r="B5" s="412">
        <v>2</v>
      </c>
      <c r="C5" s="428" t="s">
        <v>176</v>
      </c>
      <c r="D5" s="444">
        <v>15</v>
      </c>
      <c r="E5" s="445" t="s">
        <v>192</v>
      </c>
      <c r="F5" s="446">
        <v>12</v>
      </c>
      <c r="G5" s="445" t="s">
        <v>197</v>
      </c>
    </row>
    <row r="6" spans="1:7" s="425" customFormat="1" ht="30.75">
      <c r="A6" s="411"/>
      <c r="B6" s="412">
        <v>3</v>
      </c>
      <c r="C6" s="429" t="s">
        <v>177</v>
      </c>
      <c r="D6" s="444">
        <v>14</v>
      </c>
      <c r="E6" s="414" t="s">
        <v>193</v>
      </c>
      <c r="F6" s="447">
        <v>9</v>
      </c>
      <c r="G6" s="448" t="s">
        <v>198</v>
      </c>
    </row>
    <row r="7" spans="1:7" s="425" customFormat="1" ht="30.75">
      <c r="A7" s="411"/>
      <c r="B7" s="412">
        <v>4</v>
      </c>
      <c r="C7" s="429" t="s">
        <v>178</v>
      </c>
      <c r="D7" s="444">
        <v>13</v>
      </c>
      <c r="E7" s="448" t="s">
        <v>194</v>
      </c>
      <c r="F7" s="447">
        <v>8</v>
      </c>
      <c r="G7" s="448" t="s">
        <v>199</v>
      </c>
    </row>
    <row r="8" spans="1:7" s="425" customFormat="1" ht="30.75">
      <c r="A8" s="591" t="s">
        <v>120</v>
      </c>
      <c r="B8" s="412">
        <v>5</v>
      </c>
      <c r="C8" s="430" t="s">
        <v>179</v>
      </c>
      <c r="D8" s="444">
        <v>12</v>
      </c>
      <c r="E8" s="415" t="s">
        <v>250</v>
      </c>
      <c r="F8" s="447">
        <v>7</v>
      </c>
      <c r="G8" s="415" t="s">
        <v>200</v>
      </c>
    </row>
    <row r="9" spans="1:7" s="425" customFormat="1" ht="30.75">
      <c r="A9" s="592"/>
      <c r="B9" s="412">
        <v>6</v>
      </c>
      <c r="C9" s="430" t="s">
        <v>180</v>
      </c>
      <c r="D9" s="449">
        <v>11</v>
      </c>
      <c r="E9" s="415" t="s">
        <v>195</v>
      </c>
      <c r="F9" s="447">
        <v>1</v>
      </c>
      <c r="G9" s="415" t="s">
        <v>201</v>
      </c>
    </row>
    <row r="10" spans="1:7" s="425" customFormat="1" ht="30.75">
      <c r="A10" s="593" t="s">
        <v>121</v>
      </c>
      <c r="B10" s="412">
        <v>7</v>
      </c>
      <c r="C10" s="430" t="s">
        <v>181</v>
      </c>
      <c r="D10" s="449">
        <v>9</v>
      </c>
      <c r="E10" s="415" t="s">
        <v>251</v>
      </c>
      <c r="F10" s="447">
        <v>2</v>
      </c>
      <c r="G10" s="415" t="s">
        <v>261</v>
      </c>
    </row>
    <row r="11" spans="1:7" s="425" customFormat="1" ht="30.75">
      <c r="A11" s="413"/>
      <c r="B11" s="412">
        <v>8</v>
      </c>
      <c r="C11" s="430" t="s">
        <v>182</v>
      </c>
      <c r="D11" s="449">
        <v>10</v>
      </c>
      <c r="E11" s="415" t="s">
        <v>252</v>
      </c>
      <c r="F11" s="447">
        <v>3</v>
      </c>
      <c r="G11" s="415" t="s">
        <v>202</v>
      </c>
    </row>
    <row r="12" spans="1:7" s="425" customFormat="1" ht="30.75">
      <c r="A12" s="413"/>
      <c r="B12" s="412">
        <v>9</v>
      </c>
      <c r="C12" s="430" t="s">
        <v>183</v>
      </c>
      <c r="D12" s="450">
        <v>7</v>
      </c>
      <c r="E12" s="415" t="s">
        <v>253</v>
      </c>
      <c r="F12" s="447">
        <v>4</v>
      </c>
      <c r="G12" s="415" t="s">
        <v>262</v>
      </c>
    </row>
    <row r="13" spans="1:7" s="425" customFormat="1" ht="30.75">
      <c r="A13" s="413"/>
      <c r="B13" s="412">
        <v>10</v>
      </c>
      <c r="C13" s="431" t="s">
        <v>184</v>
      </c>
      <c r="D13" s="449">
        <v>6</v>
      </c>
      <c r="E13" s="451" t="s">
        <v>254</v>
      </c>
      <c r="F13" s="447">
        <v>5</v>
      </c>
      <c r="G13" s="451" t="s">
        <v>263</v>
      </c>
    </row>
    <row r="14" spans="1:7" s="425" customFormat="1" ht="30.75">
      <c r="A14" s="413"/>
      <c r="B14" s="416">
        <v>11</v>
      </c>
      <c r="C14" s="431" t="s">
        <v>185</v>
      </c>
      <c r="D14" s="447">
        <v>5</v>
      </c>
      <c r="E14" s="451" t="s">
        <v>255</v>
      </c>
      <c r="F14" s="452">
        <v>15</v>
      </c>
      <c r="G14" s="451" t="s">
        <v>264</v>
      </c>
    </row>
    <row r="15" spans="1:7" s="425" customFormat="1" ht="30.75">
      <c r="A15" s="413"/>
      <c r="B15" s="416">
        <v>12</v>
      </c>
      <c r="C15" s="431" t="s">
        <v>186</v>
      </c>
      <c r="D15" s="450">
        <v>4</v>
      </c>
      <c r="E15" s="451" t="s">
        <v>256</v>
      </c>
      <c r="F15" s="452">
        <v>16</v>
      </c>
      <c r="G15" s="451" t="s">
        <v>265</v>
      </c>
    </row>
    <row r="16" spans="1:7" s="425" customFormat="1" ht="30.75">
      <c r="A16" s="413"/>
      <c r="B16" s="412">
        <v>13</v>
      </c>
      <c r="C16" s="430" t="s">
        <v>187</v>
      </c>
      <c r="D16" s="449">
        <v>3</v>
      </c>
      <c r="E16" s="415" t="s">
        <v>257</v>
      </c>
      <c r="F16" s="447">
        <v>10</v>
      </c>
      <c r="G16" s="415" t="s">
        <v>266</v>
      </c>
    </row>
    <row r="17" spans="1:7" s="425" customFormat="1" ht="30.75">
      <c r="A17" s="413"/>
      <c r="B17" s="412">
        <v>14</v>
      </c>
      <c r="C17" s="430" t="s">
        <v>188</v>
      </c>
      <c r="D17" s="449">
        <v>2</v>
      </c>
      <c r="E17" s="415" t="s">
        <v>258</v>
      </c>
      <c r="F17" s="447">
        <v>6</v>
      </c>
      <c r="G17" s="415" t="s">
        <v>267</v>
      </c>
    </row>
    <row r="18" spans="1:7" s="425" customFormat="1" ht="30.75">
      <c r="A18" s="413"/>
      <c r="B18" s="412">
        <v>15</v>
      </c>
      <c r="C18" s="430" t="s">
        <v>189</v>
      </c>
      <c r="D18" s="449">
        <v>1</v>
      </c>
      <c r="E18" s="415" t="s">
        <v>259</v>
      </c>
      <c r="F18" s="447">
        <v>14</v>
      </c>
      <c r="G18" s="415" t="s">
        <v>268</v>
      </c>
    </row>
    <row r="19" spans="1:7" s="425" customFormat="1" ht="31.5" thickBot="1">
      <c r="A19" s="432"/>
      <c r="B19" s="417">
        <v>16</v>
      </c>
      <c r="C19" s="433" t="s">
        <v>190</v>
      </c>
      <c r="D19" s="453">
        <v>8</v>
      </c>
      <c r="E19" s="454" t="s">
        <v>260</v>
      </c>
      <c r="F19" s="455">
        <v>13</v>
      </c>
      <c r="G19" s="454" t="s">
        <v>269</v>
      </c>
    </row>
  </sheetData>
  <pageMargins left="0.19685039370078741" right="0.15748031496062992" top="0.19685039370078741" bottom="0.27559055118110237" header="7.874015748031496E-2" footer="0.19685039370078741"/>
  <pageSetup paperSize="9" orientation="landscape" horizontalDpi="429496729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AZ42"/>
  <sheetViews>
    <sheetView zoomScale="60" zoomScaleNormal="60" workbookViewId="0">
      <selection activeCell="R41" sqref="R41"/>
    </sheetView>
  </sheetViews>
  <sheetFormatPr baseColWidth="10" defaultRowHeight="15"/>
  <cols>
    <col min="1" max="1" width="7.85546875" style="90" customWidth="1"/>
    <col min="2" max="2" width="29.42578125" style="90" customWidth="1"/>
    <col min="3" max="3" width="17.5703125" style="90" customWidth="1"/>
    <col min="4" max="4" width="9.140625" style="90" customWidth="1"/>
    <col min="5" max="5" width="9.5703125" style="90" customWidth="1"/>
    <col min="6" max="7" width="7.140625" style="90" customWidth="1"/>
    <col min="8" max="8" width="20.140625" style="90" customWidth="1"/>
    <col min="9" max="9" width="7.5703125" style="90" customWidth="1"/>
    <col min="10" max="10" width="6.7109375" style="90" customWidth="1"/>
    <col min="11" max="11" width="19.140625" style="90" customWidth="1"/>
    <col min="12" max="12" width="8" style="90" customWidth="1"/>
    <col min="13" max="13" width="6" style="90" customWidth="1"/>
    <col min="14" max="14" width="19.140625" style="90" customWidth="1"/>
    <col min="15" max="15" width="8.5703125" style="90" customWidth="1"/>
    <col min="16" max="16" width="4.28515625" style="90" customWidth="1"/>
    <col min="17" max="17" width="5.42578125" style="90" customWidth="1"/>
    <col min="18" max="18" width="18.85546875" style="90" customWidth="1"/>
    <col min="19" max="19" width="6" style="90" customWidth="1"/>
    <col min="20" max="20" width="5.42578125" style="90" customWidth="1"/>
    <col min="21" max="21" width="6.5703125" style="90" customWidth="1"/>
    <col min="22" max="22" width="7" style="90" customWidth="1"/>
    <col min="23" max="23" width="4.7109375" style="90" customWidth="1"/>
    <col min="24" max="24" width="5.5703125" style="90" customWidth="1"/>
    <col min="25" max="25" width="7.42578125" style="90" customWidth="1"/>
    <col min="26" max="26" width="6.28515625" style="90" customWidth="1"/>
    <col min="27" max="27" width="6" style="90" customWidth="1"/>
    <col min="28" max="28" width="6.140625" style="90" customWidth="1"/>
    <col min="29" max="29" width="8.5703125" style="90" customWidth="1"/>
    <col min="30" max="30" width="5.5703125" style="90" customWidth="1"/>
    <col min="31" max="31" width="6.140625" style="90" customWidth="1"/>
    <col min="32" max="32" width="6.42578125" style="90" customWidth="1"/>
    <col min="33" max="33" width="11.85546875" style="90" customWidth="1"/>
    <col min="34" max="34" width="10.28515625" style="90" customWidth="1"/>
    <col min="35" max="36" width="9.7109375" style="90" hidden="1" customWidth="1"/>
    <col min="37" max="37" width="20.42578125" style="90" hidden="1" customWidth="1"/>
    <col min="38" max="38" width="16" style="90" hidden="1" customWidth="1"/>
    <col min="39" max="39" width="7.7109375" style="90" customWidth="1"/>
    <col min="40" max="40" width="10.5703125" style="90" customWidth="1"/>
    <col min="41" max="41" width="9.140625" style="90" customWidth="1"/>
    <col min="42" max="42" width="8.5703125" style="90" customWidth="1"/>
    <col min="43" max="43" width="11.85546875" style="90" customWidth="1"/>
    <col min="44" max="44" width="31.5703125" style="90" customWidth="1"/>
    <col min="45" max="45" width="8.7109375" style="90" customWidth="1"/>
    <col min="46" max="46" width="6.140625" style="90" customWidth="1"/>
    <col min="47" max="47" width="26.85546875" style="90" customWidth="1"/>
    <col min="48" max="48" width="7.140625" style="90" customWidth="1"/>
    <col min="49" max="49" width="4.42578125" style="90" customWidth="1"/>
    <col min="50" max="50" width="7.28515625" style="90" customWidth="1"/>
    <col min="51" max="51" width="21" style="90" customWidth="1"/>
    <col min="52" max="52" width="8.140625" style="90" customWidth="1"/>
    <col min="53" max="16384" width="11.42578125" style="90"/>
  </cols>
  <sheetData>
    <row r="1" spans="1:52" ht="53.25" customHeight="1">
      <c r="A1" s="351"/>
      <c r="B1" s="125"/>
      <c r="C1" s="351"/>
      <c r="D1" s="126"/>
      <c r="E1" s="351"/>
      <c r="F1" s="799"/>
      <c r="G1" s="351"/>
      <c r="H1" s="126"/>
      <c r="I1" s="126"/>
      <c r="J1" s="127"/>
      <c r="K1" s="351"/>
      <c r="L1" s="126"/>
      <c r="M1" s="127"/>
      <c r="N1" s="351"/>
      <c r="O1" s="128" t="s">
        <v>0</v>
      </c>
      <c r="P1" s="129"/>
      <c r="Q1" s="130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O1" s="351"/>
      <c r="AP1" s="351"/>
      <c r="AQ1" s="131"/>
      <c r="AR1" s="351"/>
      <c r="AT1" s="126"/>
      <c r="AU1" s="351"/>
      <c r="AV1" s="5"/>
      <c r="AW1" s="351"/>
      <c r="AX1" s="351"/>
      <c r="AY1" s="126"/>
      <c r="AZ1" s="351"/>
    </row>
    <row r="2" spans="1:52" ht="21" thickBot="1">
      <c r="A2" s="254" t="s">
        <v>167</v>
      </c>
      <c r="B2" s="255"/>
      <c r="C2" s="351"/>
      <c r="D2" s="126"/>
      <c r="E2" s="351"/>
      <c r="F2" s="799"/>
      <c r="G2" s="351"/>
      <c r="H2" s="132"/>
      <c r="I2" s="133"/>
      <c r="J2" s="127"/>
      <c r="K2" s="133"/>
      <c r="L2" s="133"/>
      <c r="M2" s="127"/>
      <c r="N2" s="133"/>
      <c r="O2" s="133"/>
      <c r="P2" s="134"/>
      <c r="Q2" s="817" t="s">
        <v>157</v>
      </c>
      <c r="R2" s="817"/>
      <c r="S2" s="817"/>
      <c r="T2" s="133"/>
      <c r="U2" s="135" t="s">
        <v>131</v>
      </c>
      <c r="V2" s="135"/>
      <c r="W2" s="135"/>
      <c r="X2" s="135"/>
      <c r="Y2" s="135"/>
      <c r="Z2" s="135"/>
      <c r="AA2" s="133"/>
      <c r="AB2" s="133"/>
      <c r="AC2" s="133"/>
      <c r="AD2" s="133"/>
      <c r="AE2" s="133"/>
      <c r="AF2" s="133"/>
      <c r="AG2" s="133"/>
      <c r="AH2" s="133"/>
      <c r="AO2" s="133"/>
      <c r="AP2" s="133"/>
      <c r="AT2" s="126"/>
      <c r="AU2" s="351"/>
      <c r="AV2" s="5"/>
      <c r="AW2" s="351"/>
      <c r="AX2" s="351"/>
      <c r="AY2" s="126"/>
      <c r="AZ2" s="351"/>
    </row>
    <row r="3" spans="1:52" ht="21" thickBot="1">
      <c r="B3" s="172" t="s">
        <v>142</v>
      </c>
      <c r="C3" s="173"/>
      <c r="D3" s="126"/>
      <c r="E3" s="136"/>
      <c r="F3" s="136"/>
      <c r="G3" s="136"/>
      <c r="H3" s="820"/>
      <c r="I3" s="820"/>
      <c r="J3" s="127"/>
      <c r="K3" s="137" t="s">
        <v>216</v>
      </c>
      <c r="L3" s="138" t="s">
        <v>217</v>
      </c>
      <c r="M3" s="139"/>
      <c r="N3" s="136"/>
      <c r="O3" s="133"/>
      <c r="P3" s="140"/>
      <c r="Q3" s="130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  <c r="AG3" s="351"/>
      <c r="AH3" s="351"/>
      <c r="AO3" s="351"/>
      <c r="AP3" s="351"/>
      <c r="AQ3" s="131"/>
      <c r="AT3" s="126"/>
      <c r="AU3" s="351"/>
      <c r="AV3" s="5"/>
      <c r="AW3" s="351"/>
      <c r="AX3" s="351"/>
      <c r="AY3" s="126"/>
      <c r="AZ3" s="351"/>
    </row>
    <row r="4" spans="1:52" ht="24" thickBot="1">
      <c r="A4" s="174"/>
      <c r="B4" s="180"/>
      <c r="C4" s="175"/>
      <c r="D4" s="133"/>
      <c r="E4" s="136"/>
      <c r="F4" s="136"/>
      <c r="G4" s="136"/>
      <c r="H4" s="126"/>
      <c r="I4" s="126"/>
      <c r="J4" s="127"/>
      <c r="K4" s="351"/>
      <c r="L4" s="126"/>
      <c r="M4" s="127"/>
      <c r="N4" s="351"/>
      <c r="O4" s="128"/>
      <c r="P4" s="129"/>
      <c r="Q4" s="141"/>
      <c r="R4" s="142"/>
      <c r="S4" s="143" t="s">
        <v>10</v>
      </c>
      <c r="T4" s="143"/>
      <c r="U4" s="144"/>
      <c r="V4" s="145"/>
      <c r="W4" s="146" t="s">
        <v>9</v>
      </c>
      <c r="X4" s="144"/>
      <c r="Y4" s="144"/>
      <c r="Z4" s="144"/>
      <c r="AA4" s="147" t="s">
        <v>11</v>
      </c>
      <c r="AB4" s="148"/>
      <c r="AC4" s="148"/>
      <c r="AD4" s="149"/>
      <c r="AE4" s="150" t="s">
        <v>8</v>
      </c>
      <c r="AF4" s="150"/>
      <c r="AG4" s="150"/>
      <c r="AH4" s="145"/>
      <c r="AP4" s="136"/>
      <c r="AQ4" s="818" t="s">
        <v>147</v>
      </c>
      <c r="AR4" s="819"/>
      <c r="AT4" s="126"/>
      <c r="AU4" s="351"/>
      <c r="AV4" s="5"/>
      <c r="AW4" s="351"/>
      <c r="AX4" s="351"/>
      <c r="AY4" s="126"/>
      <c r="AZ4" s="351"/>
    </row>
    <row r="5" spans="1:52" ht="24" thickBot="1">
      <c r="A5" s="174"/>
      <c r="B5" s="134" t="s">
        <v>2</v>
      </c>
      <c r="C5" s="133" t="s">
        <v>141</v>
      </c>
      <c r="D5" s="805" t="s">
        <v>153</v>
      </c>
      <c r="E5" s="351"/>
      <c r="F5" s="799"/>
      <c r="G5" s="93" t="s">
        <v>123</v>
      </c>
      <c r="H5" s="154" t="s">
        <v>122</v>
      </c>
      <c r="I5" s="155" t="s">
        <v>126</v>
      </c>
      <c r="J5" s="350" t="s">
        <v>123</v>
      </c>
      <c r="K5" s="154" t="s">
        <v>124</v>
      </c>
      <c r="L5" s="155" t="s">
        <v>126</v>
      </c>
      <c r="M5" s="350" t="s">
        <v>123</v>
      </c>
      <c r="N5" s="154" t="s">
        <v>125</v>
      </c>
      <c r="O5" s="155" t="s">
        <v>126</v>
      </c>
      <c r="P5" s="156"/>
      <c r="Q5" s="28"/>
      <c r="R5" s="157" t="s">
        <v>2</v>
      </c>
      <c r="S5" s="144" t="s">
        <v>6</v>
      </c>
      <c r="T5" s="158" t="s">
        <v>7</v>
      </c>
      <c r="U5" s="158" t="s">
        <v>4</v>
      </c>
      <c r="V5" s="159" t="s">
        <v>5</v>
      </c>
      <c r="W5" s="160" t="s">
        <v>6</v>
      </c>
      <c r="X5" s="158" t="s">
        <v>7</v>
      </c>
      <c r="Y5" s="158" t="s">
        <v>4</v>
      </c>
      <c r="Z5" s="159" t="s">
        <v>5</v>
      </c>
      <c r="AA5" s="144" t="s">
        <v>6</v>
      </c>
      <c r="AB5" s="158" t="s">
        <v>7</v>
      </c>
      <c r="AC5" s="158" t="s">
        <v>4</v>
      </c>
      <c r="AD5" s="158" t="s">
        <v>5</v>
      </c>
      <c r="AE5" s="794" t="s">
        <v>6</v>
      </c>
      <c r="AF5" s="235" t="s">
        <v>7</v>
      </c>
      <c r="AG5" s="242" t="s">
        <v>4</v>
      </c>
      <c r="AH5" s="243" t="s">
        <v>3</v>
      </c>
      <c r="AI5" s="126" t="s">
        <v>163</v>
      </c>
      <c r="AJ5" s="126" t="s">
        <v>164</v>
      </c>
      <c r="AK5" s="136" t="s">
        <v>161</v>
      </c>
      <c r="AL5" s="759" t="s">
        <v>162</v>
      </c>
      <c r="AM5" s="760"/>
      <c r="AN5" s="654" t="s">
        <v>3</v>
      </c>
      <c r="AO5" s="653" t="s">
        <v>4</v>
      </c>
      <c r="AP5" s="658" t="s">
        <v>126</v>
      </c>
      <c r="AQ5" s="806" t="s">
        <v>1</v>
      </c>
      <c r="AR5" s="807" t="s">
        <v>2</v>
      </c>
      <c r="AT5" s="126"/>
      <c r="AU5" s="351"/>
      <c r="AV5" s="5"/>
      <c r="AW5" s="351"/>
      <c r="AX5" s="351"/>
      <c r="AY5" s="126"/>
      <c r="AZ5" s="351"/>
    </row>
    <row r="6" spans="1:52" ht="20.25">
      <c r="A6" s="176">
        <v>1</v>
      </c>
      <c r="B6" s="639"/>
      <c r="C6" s="206"/>
      <c r="D6" s="188"/>
      <c r="E6" s="351"/>
      <c r="F6" s="803">
        <v>1</v>
      </c>
      <c r="G6" s="828">
        <v>1</v>
      </c>
      <c r="H6" s="182" t="str">
        <f>IF(ISNA(MATCH(F6,$D$6:$D$37,0)),"",INDEX($B$6:$B$37,MATCH(F6,$D$6:$D$37,0)))</f>
        <v/>
      </c>
      <c r="I6" s="212"/>
      <c r="J6" s="830">
        <v>16</v>
      </c>
      <c r="K6" s="185" t="str">
        <f>+H6</f>
        <v/>
      </c>
      <c r="L6" s="212"/>
      <c r="M6" s="830">
        <v>11</v>
      </c>
      <c r="N6" s="96" t="str">
        <f>+H6</f>
        <v/>
      </c>
      <c r="O6" s="213"/>
      <c r="P6"/>
      <c r="Q6" s="215">
        <v>1</v>
      </c>
      <c r="R6" s="683" t="str">
        <f>+H6</f>
        <v/>
      </c>
      <c r="S6" s="97">
        <f>+I6</f>
        <v>0</v>
      </c>
      <c r="T6" s="98">
        <f>+I7</f>
        <v>0</v>
      </c>
      <c r="U6" s="98">
        <f>SUM(S6-T6)</f>
        <v>0</v>
      </c>
      <c r="V6" s="99">
        <f>IF(S6+T6=0,0,IF(S6=T6,2,IF(S6&lt;T6,1,3)))</f>
        <v>0</v>
      </c>
      <c r="W6" s="685">
        <f>+L6</f>
        <v>0</v>
      </c>
      <c r="X6" s="686">
        <f>+L7</f>
        <v>0</v>
      </c>
      <c r="Y6" s="686">
        <f t="shared" ref="Y6:Y37" si="0">SUM(W6-X6)</f>
        <v>0</v>
      </c>
      <c r="Z6" s="231">
        <f>IF(W6+X6=0,0,IF(W6=X6,2,IF(W6&lt;X6,1,3)))</f>
        <v>0</v>
      </c>
      <c r="AA6" s="687">
        <f>+O6</f>
        <v>0</v>
      </c>
      <c r="AB6" s="686">
        <f>+O7</f>
        <v>0</v>
      </c>
      <c r="AC6" s="686">
        <f t="shared" ref="AC6:AC37" si="1">SUM(AA6-AB6)</f>
        <v>0</v>
      </c>
      <c r="AD6" s="231">
        <f>IF(AA6+AB6=0,0,IF(AA6=AB6,2,IF(AA6&lt;AB6,1,3)))</f>
        <v>0</v>
      </c>
      <c r="AE6" s="97">
        <f>SUM(S6+W6+AA6)</f>
        <v>0</v>
      </c>
      <c r="AF6" s="675">
        <f>SUM(T6+X6+AB6)</f>
        <v>0</v>
      </c>
      <c r="AG6" s="669">
        <f>SUM(AE6-AF6)</f>
        <v>0</v>
      </c>
      <c r="AH6" s="678">
        <f>SUM(V6+Z6+AD6)</f>
        <v>0</v>
      </c>
      <c r="AI6" s="94">
        <f>IF(AG6="","",IF(AG6&gt;0,AG6,0))</f>
        <v>0</v>
      </c>
      <c r="AJ6" s="94">
        <f>IF(AG6="","",IF(AG6&lt;0,AG6,0))</f>
        <v>0</v>
      </c>
      <c r="AK6" s="246" t="str">
        <f>IF(OR(R6="",AH6="",AG6=""),"",RANK(AH6,$AH$6:$AH$37)+SUM(-AG6/100)-(+AE6/1000)+COUNTIF(R$6:R$37,"&lt;="&amp;R6+1)/100000+ROW()/1000000)</f>
        <v/>
      </c>
      <c r="AL6" s="660" t="str">
        <f>IF(R6="","",SMALL(AK$6:AK$37,ROWS(AN$6:AN6)))</f>
        <v/>
      </c>
      <c r="AM6" s="761"/>
      <c r="AN6" s="661" t="str">
        <f t="shared" ref="AN6:AN37" si="2">IF(R6="","",INDEX($AH$6:$AH$37,MATCH(AL6,$AK$6:$AK$37,0)))</f>
        <v/>
      </c>
      <c r="AO6" s="754" t="str">
        <f t="shared" ref="AO6:AO37" si="3">IF(R6="","",INDEX($AG$6:$AG$37,MATCH(AL6,$AK$6:$AK$37,0)))</f>
        <v/>
      </c>
      <c r="AP6" s="754" t="str">
        <f>IF(R6="","",INDEX($AE$6:$AE$37,MATCH(AL6,$AK$6:$AK$37,0)))</f>
        <v/>
      </c>
      <c r="AQ6" s="251" t="str">
        <f>IF(AL6="","",1)</f>
        <v/>
      </c>
      <c r="AR6" s="673" t="str">
        <f t="shared" ref="AR6:AR37" si="4">IF(OR(R6="",AH6=""),"",INDEX($R$6:$R$37,MATCH(AL6,$AK$6:$AK$37,0)))</f>
        <v/>
      </c>
    </row>
    <row r="7" spans="1:52" ht="21" thickBot="1">
      <c r="A7" s="177">
        <v>2</v>
      </c>
      <c r="B7" s="640"/>
      <c r="C7" s="207"/>
      <c r="D7" s="189"/>
      <c r="E7" s="351"/>
      <c r="F7" s="802">
        <v>2</v>
      </c>
      <c r="G7" s="829"/>
      <c r="H7" s="183" t="str">
        <f>IF(ISNA(MATCH(F7,$D$6:$D$37,0)),"",INDEX($B$6:$B$37,MATCH(F7,$D$6:$D$37,0)))</f>
        <v/>
      </c>
      <c r="I7" s="216"/>
      <c r="J7" s="829"/>
      <c r="K7" s="184" t="str">
        <f>+H8</f>
        <v/>
      </c>
      <c r="L7" s="216"/>
      <c r="M7" s="829"/>
      <c r="N7" s="102" t="str">
        <f>+H9</f>
        <v/>
      </c>
      <c r="O7" s="217"/>
      <c r="P7"/>
      <c r="Q7" s="218">
        <v>2</v>
      </c>
      <c r="R7" s="684" t="str">
        <f>+H7</f>
        <v/>
      </c>
      <c r="S7" s="228">
        <f t="shared" ref="S7" si="5">+I7</f>
        <v>0</v>
      </c>
      <c r="T7" s="227">
        <f>+I6</f>
        <v>0</v>
      </c>
      <c r="U7" s="227">
        <f t="shared" ref="U7:U22" si="6">SUM(S7-T7)</f>
        <v>0</v>
      </c>
      <c r="V7" s="105">
        <f t="shared" ref="V7:V37" si="7">IF(S7+T7=0,0,IF(S7=T7,2,IF(S7&lt;T7,1,3)))</f>
        <v>0</v>
      </c>
      <c r="W7" s="688">
        <f>+L8</f>
        <v>0</v>
      </c>
      <c r="X7" s="199">
        <f>+L9</f>
        <v>0</v>
      </c>
      <c r="Y7" s="199">
        <f t="shared" si="0"/>
        <v>0</v>
      </c>
      <c r="Z7" s="232">
        <f t="shared" ref="Z7:Z37" si="8">IF(W7+X7=0,0,IF(W7=X7,2,IF(W7&lt;X7,1,3)))</f>
        <v>0</v>
      </c>
      <c r="AA7" s="198">
        <f>+O8</f>
        <v>0</v>
      </c>
      <c r="AB7" s="199">
        <f>+O9</f>
        <v>0</v>
      </c>
      <c r="AC7" s="199">
        <f t="shared" si="1"/>
        <v>0</v>
      </c>
      <c r="AD7" s="232">
        <f t="shared" ref="AD7:AD37" si="9">IF(AA7+AB7=0,0,IF(AA7=AB7,2,IF(AA7&lt;AB7,1,3)))</f>
        <v>0</v>
      </c>
      <c r="AE7" s="228">
        <f t="shared" ref="AE7:AE37" si="10">SUM(S7+W7+AA7)</f>
        <v>0</v>
      </c>
      <c r="AF7" s="647">
        <f t="shared" ref="AF7:AF37" si="11">SUM(T7+X7+AB7)</f>
        <v>0</v>
      </c>
      <c r="AG7" s="670">
        <f t="shared" ref="AG7:AG37" si="12">SUM(AE7-AF7)</f>
        <v>0</v>
      </c>
      <c r="AH7" s="679">
        <f t="shared" ref="AH7:AH37" si="13">SUM(V7+Z7+AD7)</f>
        <v>0</v>
      </c>
      <c r="AI7" s="94">
        <f t="shared" ref="AI7:AI25" si="14">IF(AG7="","",IF(AG7&gt;0,AG7,0))</f>
        <v>0</v>
      </c>
      <c r="AJ7" s="94">
        <f t="shared" ref="AJ7:AJ25" si="15">IF(AG7="","",IF(AG7&lt;0,AG7,0))</f>
        <v>0</v>
      </c>
      <c r="AK7" s="246" t="str">
        <f t="shared" ref="AK7:AK37" si="16">IF(OR(R7="",AH7="",AG7=""),"",RANK(AH7,$AH$6:$AH$37)+SUM(-AG7/100)-(+AE7/1000)+COUNTIF(R$6:R$37,"&lt;="&amp;R7+1)/100000+ROW()/1000000)</f>
        <v/>
      </c>
      <c r="AL7" s="647" t="str">
        <f>IF(R7="","",SMALL(AK$6:AK$37,ROWS(AN$6:AN7)))</f>
        <v/>
      </c>
      <c r="AM7" s="762"/>
      <c r="AN7" s="662" t="str">
        <f t="shared" si="2"/>
        <v/>
      </c>
      <c r="AO7" s="650" t="str">
        <f t="shared" si="3"/>
        <v/>
      </c>
      <c r="AP7" s="651" t="str">
        <f t="shared" ref="AP7:AP37" si="17">IF(R7="","",INDEX($AE$6:$AE$37,MATCH(AL7,$AK$6:$AK$37,0)))</f>
        <v/>
      </c>
      <c r="AQ7" s="250" t="str">
        <f>IF(AL7="","",IF(AND(AN6=AN7,AO6=AO7,AP6=AP7),AQ6,$AQ$6+1))</f>
        <v/>
      </c>
      <c r="AR7" s="674" t="str">
        <f t="shared" si="4"/>
        <v/>
      </c>
    </row>
    <row r="8" spans="1:52" ht="20.25">
      <c r="A8" s="177">
        <v>3</v>
      </c>
      <c r="B8" s="641"/>
      <c r="C8" s="208"/>
      <c r="D8" s="189"/>
      <c r="E8" s="351"/>
      <c r="F8" s="804">
        <v>3</v>
      </c>
      <c r="G8" s="828">
        <v>2</v>
      </c>
      <c r="H8" s="182" t="str">
        <f t="shared" ref="H8:H37" si="18">IF(ISNA(MATCH(F8,$D$6:$D$37,0)),"",INDEX($B$6:$B$37,MATCH(F8,$D$6:$D$37,0)))</f>
        <v/>
      </c>
      <c r="I8" s="212"/>
      <c r="J8" s="830">
        <v>15</v>
      </c>
      <c r="K8" s="185" t="str">
        <f>+H7</f>
        <v/>
      </c>
      <c r="L8" s="219"/>
      <c r="M8" s="830">
        <v>12</v>
      </c>
      <c r="N8" s="96" t="str">
        <f>+H7</f>
        <v/>
      </c>
      <c r="O8" s="213"/>
      <c r="P8"/>
      <c r="Q8" s="218">
        <v>3</v>
      </c>
      <c r="R8" s="684" t="str">
        <f t="shared" ref="R8:S24" si="19">+H8</f>
        <v/>
      </c>
      <c r="S8" s="228">
        <f>+I8</f>
        <v>0</v>
      </c>
      <c r="T8" s="227">
        <f>+I9</f>
        <v>0</v>
      </c>
      <c r="U8" s="227">
        <f t="shared" si="6"/>
        <v>0</v>
      </c>
      <c r="V8" s="105">
        <f t="shared" si="7"/>
        <v>0</v>
      </c>
      <c r="W8" s="688">
        <f>+L7</f>
        <v>0</v>
      </c>
      <c r="X8" s="199">
        <f>+L6</f>
        <v>0</v>
      </c>
      <c r="Y8" s="199">
        <f t="shared" si="0"/>
        <v>0</v>
      </c>
      <c r="Z8" s="232">
        <f t="shared" si="8"/>
        <v>0</v>
      </c>
      <c r="AA8" s="198">
        <f>+O9</f>
        <v>0</v>
      </c>
      <c r="AB8" s="199">
        <f>+O8</f>
        <v>0</v>
      </c>
      <c r="AC8" s="199">
        <f t="shared" si="1"/>
        <v>0</v>
      </c>
      <c r="AD8" s="232">
        <f t="shared" si="9"/>
        <v>0</v>
      </c>
      <c r="AE8" s="228">
        <f t="shared" si="10"/>
        <v>0</v>
      </c>
      <c r="AF8" s="647">
        <f t="shared" si="11"/>
        <v>0</v>
      </c>
      <c r="AG8" s="670">
        <f t="shared" si="12"/>
        <v>0</v>
      </c>
      <c r="AH8" s="679">
        <f t="shared" si="13"/>
        <v>0</v>
      </c>
      <c r="AI8" s="94">
        <f t="shared" si="14"/>
        <v>0</v>
      </c>
      <c r="AJ8" s="94">
        <f t="shared" si="15"/>
        <v>0</v>
      </c>
      <c r="AK8" s="246" t="str">
        <f t="shared" si="16"/>
        <v/>
      </c>
      <c r="AL8" s="647" t="str">
        <f>IF(R8="","",SMALL(AK$6:AK$37,ROWS(AN$6:AN8)))</f>
        <v/>
      </c>
      <c r="AM8" s="762"/>
      <c r="AN8" s="662" t="str">
        <f t="shared" si="2"/>
        <v/>
      </c>
      <c r="AO8" s="650" t="str">
        <f t="shared" si="3"/>
        <v/>
      </c>
      <c r="AP8" s="651" t="str">
        <f t="shared" si="17"/>
        <v/>
      </c>
      <c r="AQ8" s="250" t="str">
        <f>IF(AL8="","",IF(AND(AN7=AN8,AO7=AO8,AP7=AP8),AQ7,$AQ$6+2))</f>
        <v/>
      </c>
      <c r="AR8" s="674" t="str">
        <f t="shared" si="4"/>
        <v/>
      </c>
      <c r="AT8" s="136"/>
      <c r="AU8" s="152" t="s">
        <v>13</v>
      </c>
      <c r="AV8" s="5"/>
      <c r="AW8" s="136"/>
      <c r="AX8" s="136"/>
      <c r="AY8" s="153" t="s">
        <v>14</v>
      </c>
      <c r="AZ8" s="136"/>
    </row>
    <row r="9" spans="1:52" ht="21" thickBot="1">
      <c r="A9" s="177">
        <v>4</v>
      </c>
      <c r="B9" s="640"/>
      <c r="C9" s="207"/>
      <c r="D9" s="189"/>
      <c r="E9" s="351"/>
      <c r="F9" s="802">
        <v>4</v>
      </c>
      <c r="G9" s="829"/>
      <c r="H9" s="183" t="str">
        <f t="shared" si="18"/>
        <v/>
      </c>
      <c r="I9" s="216"/>
      <c r="J9" s="829"/>
      <c r="K9" s="184" t="str">
        <f>+H9</f>
        <v/>
      </c>
      <c r="L9" s="220"/>
      <c r="M9" s="829"/>
      <c r="N9" s="102" t="str">
        <f>+H8</f>
        <v/>
      </c>
      <c r="O9" s="217"/>
      <c r="P9"/>
      <c r="Q9" s="218">
        <v>4</v>
      </c>
      <c r="R9" s="684" t="str">
        <f t="shared" si="19"/>
        <v/>
      </c>
      <c r="S9" s="228">
        <f t="shared" si="19"/>
        <v>0</v>
      </c>
      <c r="T9" s="227">
        <f>+I8</f>
        <v>0</v>
      </c>
      <c r="U9" s="227">
        <f t="shared" si="6"/>
        <v>0</v>
      </c>
      <c r="V9" s="105">
        <f t="shared" si="7"/>
        <v>0</v>
      </c>
      <c r="W9" s="688">
        <f>+L9</f>
        <v>0</v>
      </c>
      <c r="X9" s="199">
        <f>+L8</f>
        <v>0</v>
      </c>
      <c r="Y9" s="199">
        <f t="shared" si="0"/>
        <v>0</v>
      </c>
      <c r="Z9" s="232">
        <f t="shared" si="8"/>
        <v>0</v>
      </c>
      <c r="AA9" s="198">
        <f>+O7</f>
        <v>0</v>
      </c>
      <c r="AB9" s="199">
        <f>+O6</f>
        <v>0</v>
      </c>
      <c r="AC9" s="199">
        <f t="shared" si="1"/>
        <v>0</v>
      </c>
      <c r="AD9" s="232">
        <f t="shared" si="9"/>
        <v>0</v>
      </c>
      <c r="AE9" s="228">
        <f t="shared" si="10"/>
        <v>0</v>
      </c>
      <c r="AF9" s="647">
        <f t="shared" si="11"/>
        <v>0</v>
      </c>
      <c r="AG9" s="670">
        <f t="shared" si="12"/>
        <v>0</v>
      </c>
      <c r="AH9" s="679">
        <f t="shared" si="13"/>
        <v>0</v>
      </c>
      <c r="AI9" s="94">
        <f t="shared" si="14"/>
        <v>0</v>
      </c>
      <c r="AJ9" s="94">
        <f t="shared" si="15"/>
        <v>0</v>
      </c>
      <c r="AK9" s="246" t="str">
        <f t="shared" si="16"/>
        <v/>
      </c>
      <c r="AL9" s="647" t="str">
        <f>IF(R9="","",SMALL(AK$6:AK$37,ROWS(AN$6:AN9)))</f>
        <v/>
      </c>
      <c r="AM9" s="762"/>
      <c r="AN9" s="662" t="str">
        <f t="shared" si="2"/>
        <v/>
      </c>
      <c r="AO9" s="650" t="str">
        <f t="shared" si="3"/>
        <v/>
      </c>
      <c r="AP9" s="651" t="str">
        <f t="shared" si="17"/>
        <v/>
      </c>
      <c r="AQ9" s="250" t="str">
        <f>IF(AL9="","",IF(AND(AN8=AN9,AO8=AO9,AP8=AP9),AQ8,$AQ$6+3))</f>
        <v/>
      </c>
      <c r="AR9" s="674" t="str">
        <f t="shared" si="4"/>
        <v/>
      </c>
      <c r="AT9" s="351"/>
      <c r="AU9" s="165" t="s">
        <v>152</v>
      </c>
      <c r="AV9" s="5"/>
      <c r="AW9" s="351"/>
      <c r="AX9" s="351"/>
      <c r="AY9" s="126"/>
      <c r="AZ9" s="351"/>
    </row>
    <row r="10" spans="1:52" ht="20.25">
      <c r="A10" s="177">
        <v>5</v>
      </c>
      <c r="B10" s="641"/>
      <c r="C10" s="208"/>
      <c r="D10" s="189"/>
      <c r="E10" s="351"/>
      <c r="F10" s="804">
        <v>5</v>
      </c>
      <c r="G10" s="828">
        <v>3</v>
      </c>
      <c r="H10" s="182" t="str">
        <f t="shared" si="18"/>
        <v/>
      </c>
      <c r="I10" s="212"/>
      <c r="J10" s="830">
        <v>14</v>
      </c>
      <c r="K10" s="185" t="str">
        <f>+H10</f>
        <v/>
      </c>
      <c r="L10" s="219"/>
      <c r="M10" s="830">
        <v>9</v>
      </c>
      <c r="N10" s="96" t="str">
        <f>+H10</f>
        <v/>
      </c>
      <c r="O10" s="213"/>
      <c r="P10"/>
      <c r="Q10" s="218">
        <v>5</v>
      </c>
      <c r="R10" s="684" t="str">
        <f t="shared" si="19"/>
        <v/>
      </c>
      <c r="S10" s="228">
        <f t="shared" si="19"/>
        <v>0</v>
      </c>
      <c r="T10" s="227">
        <f t="shared" ref="T10" si="20">+I11</f>
        <v>0</v>
      </c>
      <c r="U10" s="227">
        <f t="shared" si="6"/>
        <v>0</v>
      </c>
      <c r="V10" s="105">
        <f t="shared" si="7"/>
        <v>0</v>
      </c>
      <c r="W10" s="688">
        <f>+L10</f>
        <v>0</v>
      </c>
      <c r="X10" s="199">
        <f>+L11</f>
        <v>0</v>
      </c>
      <c r="Y10" s="199">
        <f t="shared" si="0"/>
        <v>0</v>
      </c>
      <c r="Z10" s="232">
        <f t="shared" si="8"/>
        <v>0</v>
      </c>
      <c r="AA10" s="198">
        <f>+O10</f>
        <v>0</v>
      </c>
      <c r="AB10" s="199">
        <f>+O11</f>
        <v>0</v>
      </c>
      <c r="AC10" s="199">
        <f t="shared" si="1"/>
        <v>0</v>
      </c>
      <c r="AD10" s="232">
        <f t="shared" si="9"/>
        <v>0</v>
      </c>
      <c r="AE10" s="228">
        <f t="shared" si="10"/>
        <v>0</v>
      </c>
      <c r="AF10" s="647">
        <f t="shared" si="11"/>
        <v>0</v>
      </c>
      <c r="AG10" s="670">
        <f t="shared" si="12"/>
        <v>0</v>
      </c>
      <c r="AH10" s="679">
        <f t="shared" si="13"/>
        <v>0</v>
      </c>
      <c r="AI10" s="94">
        <f t="shared" si="14"/>
        <v>0</v>
      </c>
      <c r="AJ10" s="94">
        <f t="shared" si="15"/>
        <v>0</v>
      </c>
      <c r="AK10" s="246" t="str">
        <f t="shared" si="16"/>
        <v/>
      </c>
      <c r="AL10" s="647" t="str">
        <f>IF(R10="","",SMALL(AK$6:AK$37,ROWS(AN$6:AN10)))</f>
        <v/>
      </c>
      <c r="AM10" s="762"/>
      <c r="AN10" s="662" t="str">
        <f t="shared" si="2"/>
        <v/>
      </c>
      <c r="AO10" s="650" t="str">
        <f t="shared" si="3"/>
        <v/>
      </c>
      <c r="AP10" s="651" t="str">
        <f t="shared" si="17"/>
        <v/>
      </c>
      <c r="AQ10" s="250" t="str">
        <f>IF(AL10="","",IF(AND(AN9=AN10,AO9=AO10,AP9=AP10),AQ9,$AQ$6+4))</f>
        <v/>
      </c>
      <c r="AR10" s="674" t="str">
        <f t="shared" si="4"/>
        <v/>
      </c>
      <c r="AT10" s="351"/>
      <c r="AU10" s="261"/>
      <c r="AV10" s="5"/>
      <c r="AW10" s="351"/>
      <c r="AX10" s="351"/>
      <c r="AY10" s="126"/>
      <c r="AZ10" s="351"/>
    </row>
    <row r="11" spans="1:52" ht="21" thickBot="1">
      <c r="A11" s="177">
        <v>6</v>
      </c>
      <c r="B11" s="640"/>
      <c r="C11" s="207"/>
      <c r="D11" s="189"/>
      <c r="E11" s="351"/>
      <c r="F11" s="802">
        <v>6</v>
      </c>
      <c r="G11" s="829"/>
      <c r="H11" s="183" t="str">
        <f t="shared" si="18"/>
        <v/>
      </c>
      <c r="I11" s="216"/>
      <c r="J11" s="829"/>
      <c r="K11" s="184" t="str">
        <f>+H12</f>
        <v/>
      </c>
      <c r="L11" s="220"/>
      <c r="M11" s="829"/>
      <c r="N11" s="102" t="str">
        <f>+H13</f>
        <v/>
      </c>
      <c r="O11" s="217"/>
      <c r="P11"/>
      <c r="Q11" s="218">
        <v>6</v>
      </c>
      <c r="R11" s="684" t="str">
        <f t="shared" si="19"/>
        <v/>
      </c>
      <c r="S11" s="228">
        <f t="shared" si="19"/>
        <v>0</v>
      </c>
      <c r="T11" s="227">
        <f t="shared" ref="T11" si="21">+I10</f>
        <v>0</v>
      </c>
      <c r="U11" s="227">
        <f t="shared" si="6"/>
        <v>0</v>
      </c>
      <c r="V11" s="105">
        <f t="shared" si="7"/>
        <v>0</v>
      </c>
      <c r="W11" s="688">
        <f>+L12</f>
        <v>0</v>
      </c>
      <c r="X11" s="199">
        <f>+L13</f>
        <v>0</v>
      </c>
      <c r="Y11" s="199">
        <f t="shared" si="0"/>
        <v>0</v>
      </c>
      <c r="Z11" s="232">
        <f t="shared" si="8"/>
        <v>0</v>
      </c>
      <c r="AA11" s="198">
        <f>+O13</f>
        <v>0</v>
      </c>
      <c r="AB11" s="199">
        <f>+O12</f>
        <v>0</v>
      </c>
      <c r="AC11" s="199">
        <f t="shared" si="1"/>
        <v>0</v>
      </c>
      <c r="AD11" s="232">
        <f t="shared" si="9"/>
        <v>0</v>
      </c>
      <c r="AE11" s="228">
        <f t="shared" si="10"/>
        <v>0</v>
      </c>
      <c r="AF11" s="647">
        <f t="shared" si="11"/>
        <v>0</v>
      </c>
      <c r="AG11" s="670">
        <f t="shared" si="12"/>
        <v>0</v>
      </c>
      <c r="AH11" s="679">
        <f t="shared" si="13"/>
        <v>0</v>
      </c>
      <c r="AI11" s="94">
        <f t="shared" si="14"/>
        <v>0</v>
      </c>
      <c r="AJ11" s="94">
        <f t="shared" si="15"/>
        <v>0</v>
      </c>
      <c r="AK11" s="246" t="str">
        <f t="shared" si="16"/>
        <v/>
      </c>
      <c r="AL11" s="647" t="str">
        <f>IF(R11="","",SMALL(AK$6:AK$37,ROWS(AN$6:AN11)))</f>
        <v/>
      </c>
      <c r="AM11" s="762"/>
      <c r="AN11" s="662" t="str">
        <f t="shared" si="2"/>
        <v/>
      </c>
      <c r="AO11" s="650" t="str">
        <f t="shared" si="3"/>
        <v/>
      </c>
      <c r="AP11" s="651" t="str">
        <f t="shared" si="17"/>
        <v/>
      </c>
      <c r="AQ11" s="250" t="str">
        <f>IF(AL11="","",IF(AND(AN10=AN11,AO10=AO11,AP10=AP11),AQ10,$AQ$6+5))</f>
        <v/>
      </c>
      <c r="AR11" s="674" t="str">
        <f t="shared" si="4"/>
        <v/>
      </c>
      <c r="AT11" s="351"/>
      <c r="AU11" s="261"/>
      <c r="AV11" s="5"/>
      <c r="AW11" s="351"/>
      <c r="AX11" s="351"/>
      <c r="AY11" s="126"/>
      <c r="AZ11" s="351"/>
    </row>
    <row r="12" spans="1:52" ht="21" thickBot="1">
      <c r="A12" s="177">
        <v>7</v>
      </c>
      <c r="B12" s="641"/>
      <c r="C12" s="208"/>
      <c r="D12" s="189"/>
      <c r="E12" s="351"/>
      <c r="F12" s="804">
        <v>7</v>
      </c>
      <c r="G12" s="828">
        <v>4</v>
      </c>
      <c r="H12" s="182" t="str">
        <f t="shared" si="18"/>
        <v/>
      </c>
      <c r="I12" s="212"/>
      <c r="J12" s="830">
        <v>13</v>
      </c>
      <c r="K12" s="185" t="str">
        <f>+H11</f>
        <v/>
      </c>
      <c r="L12" s="219"/>
      <c r="M12" s="830">
        <v>8</v>
      </c>
      <c r="N12" s="96" t="str">
        <f>+H12</f>
        <v/>
      </c>
      <c r="O12" s="213"/>
      <c r="P12"/>
      <c r="Q12" s="218">
        <v>7</v>
      </c>
      <c r="R12" s="684" t="str">
        <f t="shared" si="19"/>
        <v/>
      </c>
      <c r="S12" s="228">
        <f t="shared" si="19"/>
        <v>0</v>
      </c>
      <c r="T12" s="227">
        <f t="shared" ref="T12" si="22">+I13</f>
        <v>0</v>
      </c>
      <c r="U12" s="227">
        <f t="shared" si="6"/>
        <v>0</v>
      </c>
      <c r="V12" s="105">
        <f t="shared" si="7"/>
        <v>0</v>
      </c>
      <c r="W12" s="688">
        <f>+L11</f>
        <v>0</v>
      </c>
      <c r="X12" s="199">
        <f>+L10</f>
        <v>0</v>
      </c>
      <c r="Y12" s="199">
        <f t="shared" si="0"/>
        <v>0</v>
      </c>
      <c r="Z12" s="232">
        <f t="shared" si="8"/>
        <v>0</v>
      </c>
      <c r="AA12" s="198">
        <f>+O12</f>
        <v>0</v>
      </c>
      <c r="AB12" s="199">
        <f>+O13</f>
        <v>0</v>
      </c>
      <c r="AC12" s="199">
        <f t="shared" si="1"/>
        <v>0</v>
      </c>
      <c r="AD12" s="232">
        <f t="shared" si="9"/>
        <v>0</v>
      </c>
      <c r="AE12" s="228">
        <f t="shared" si="10"/>
        <v>0</v>
      </c>
      <c r="AF12" s="647">
        <f t="shared" si="11"/>
        <v>0</v>
      </c>
      <c r="AG12" s="670">
        <f t="shared" si="12"/>
        <v>0</v>
      </c>
      <c r="AH12" s="679">
        <f t="shared" si="13"/>
        <v>0</v>
      </c>
      <c r="AI12" s="94">
        <f t="shared" si="14"/>
        <v>0</v>
      </c>
      <c r="AJ12" s="94">
        <f t="shared" si="15"/>
        <v>0</v>
      </c>
      <c r="AK12" s="246" t="str">
        <f t="shared" si="16"/>
        <v/>
      </c>
      <c r="AL12" s="647" t="str">
        <f>IF(R12="","",SMALL(AK$6:AK$37,ROWS(AN$6:AN12)))</f>
        <v/>
      </c>
      <c r="AM12" s="762"/>
      <c r="AN12" s="662" t="str">
        <f t="shared" si="2"/>
        <v/>
      </c>
      <c r="AO12" s="650" t="str">
        <f t="shared" si="3"/>
        <v/>
      </c>
      <c r="AP12" s="651" t="str">
        <f t="shared" si="17"/>
        <v/>
      </c>
      <c r="AQ12" s="250" t="str">
        <f>IF(AL12="","",IF(AND(AN11=AN12,AO11=AO12,AP11=AP12),AQ11,$AQ$6+6))</f>
        <v/>
      </c>
      <c r="AR12" s="674" t="str">
        <f t="shared" si="4"/>
        <v/>
      </c>
      <c r="AT12" s="126"/>
      <c r="AU12" s="351"/>
      <c r="AV12" s="5"/>
      <c r="AW12" s="351"/>
      <c r="AX12" s="351"/>
      <c r="AY12" s="126"/>
      <c r="AZ12" s="351"/>
    </row>
    <row r="13" spans="1:52" ht="21" thickBot="1">
      <c r="A13" s="177">
        <v>8</v>
      </c>
      <c r="B13" s="642"/>
      <c r="C13" s="207"/>
      <c r="D13" s="189"/>
      <c r="E13" s="351"/>
      <c r="F13" s="802">
        <v>8</v>
      </c>
      <c r="G13" s="829"/>
      <c r="H13" s="183" t="str">
        <f t="shared" si="18"/>
        <v/>
      </c>
      <c r="I13" s="216"/>
      <c r="J13" s="829"/>
      <c r="K13" s="184" t="str">
        <f>+H13</f>
        <v/>
      </c>
      <c r="L13" s="220"/>
      <c r="M13" s="829"/>
      <c r="N13" s="102" t="str">
        <f>+H11</f>
        <v/>
      </c>
      <c r="O13" s="217"/>
      <c r="P13"/>
      <c r="Q13" s="218">
        <v>8</v>
      </c>
      <c r="R13" s="684" t="str">
        <f t="shared" si="19"/>
        <v/>
      </c>
      <c r="S13" s="228">
        <f t="shared" si="19"/>
        <v>0</v>
      </c>
      <c r="T13" s="227">
        <f t="shared" ref="T13" si="23">+I12</f>
        <v>0</v>
      </c>
      <c r="U13" s="227">
        <f t="shared" si="6"/>
        <v>0</v>
      </c>
      <c r="V13" s="105">
        <f t="shared" si="7"/>
        <v>0</v>
      </c>
      <c r="W13" s="688">
        <f>+L13</f>
        <v>0</v>
      </c>
      <c r="X13" s="199">
        <f>+L12</f>
        <v>0</v>
      </c>
      <c r="Y13" s="199">
        <f t="shared" si="0"/>
        <v>0</v>
      </c>
      <c r="Z13" s="232">
        <f t="shared" si="8"/>
        <v>0</v>
      </c>
      <c r="AA13" s="198">
        <f>+O11</f>
        <v>0</v>
      </c>
      <c r="AB13" s="199">
        <f>+O10</f>
        <v>0</v>
      </c>
      <c r="AC13" s="199">
        <f t="shared" si="1"/>
        <v>0</v>
      </c>
      <c r="AD13" s="232">
        <f t="shared" si="9"/>
        <v>0</v>
      </c>
      <c r="AE13" s="228">
        <f t="shared" si="10"/>
        <v>0</v>
      </c>
      <c r="AF13" s="647">
        <f t="shared" si="11"/>
        <v>0</v>
      </c>
      <c r="AG13" s="670">
        <f t="shared" si="12"/>
        <v>0</v>
      </c>
      <c r="AH13" s="679">
        <f t="shared" si="13"/>
        <v>0</v>
      </c>
      <c r="AI13" s="94">
        <f t="shared" si="14"/>
        <v>0</v>
      </c>
      <c r="AJ13" s="94">
        <f t="shared" si="15"/>
        <v>0</v>
      </c>
      <c r="AK13" s="246" t="str">
        <f t="shared" si="16"/>
        <v/>
      </c>
      <c r="AL13" s="647" t="str">
        <f>IF(R13="","",SMALL(AK$6:AK$37,ROWS(AN$6:AN13)))</f>
        <v/>
      </c>
      <c r="AM13" s="762"/>
      <c r="AN13" s="662" t="str">
        <f t="shared" si="2"/>
        <v/>
      </c>
      <c r="AO13" s="650" t="str">
        <f t="shared" si="3"/>
        <v/>
      </c>
      <c r="AP13" s="651" t="str">
        <f t="shared" si="17"/>
        <v/>
      </c>
      <c r="AQ13" s="250" t="str">
        <f>IF(AL13="","",IF(AND(AN12=AN13,AO12=AO13,AP12=AP13),AQ12,$AQ$6+7))</f>
        <v/>
      </c>
      <c r="AR13" s="674" t="str">
        <f t="shared" si="4"/>
        <v/>
      </c>
      <c r="AT13" s="834">
        <v>2</v>
      </c>
      <c r="AU13" s="109" t="str">
        <f>+AR6</f>
        <v/>
      </c>
      <c r="AV13" s="29">
        <v>0</v>
      </c>
      <c r="AY13" s="126"/>
    </row>
    <row r="14" spans="1:52" ht="21" thickBot="1">
      <c r="A14" s="177">
        <v>9</v>
      </c>
      <c r="B14" s="641"/>
      <c r="C14" s="208"/>
      <c r="D14" s="189"/>
      <c r="E14" s="351"/>
      <c r="F14" s="804">
        <v>9</v>
      </c>
      <c r="G14" s="474">
        <v>5</v>
      </c>
      <c r="H14" s="182" t="str">
        <f t="shared" si="18"/>
        <v/>
      </c>
      <c r="I14" s="212"/>
      <c r="J14" s="830">
        <v>12</v>
      </c>
      <c r="K14" s="185" t="str">
        <f>+H15</f>
        <v/>
      </c>
      <c r="L14" s="221"/>
      <c r="M14" s="830">
        <v>7</v>
      </c>
      <c r="N14" s="96" t="str">
        <f>+H14</f>
        <v/>
      </c>
      <c r="O14" s="213"/>
      <c r="P14"/>
      <c r="Q14" s="218">
        <v>9</v>
      </c>
      <c r="R14" s="684" t="str">
        <f t="shared" si="19"/>
        <v/>
      </c>
      <c r="S14" s="228">
        <f t="shared" si="19"/>
        <v>0</v>
      </c>
      <c r="T14" s="227">
        <f t="shared" ref="T14" si="24">+I15</f>
        <v>0</v>
      </c>
      <c r="U14" s="227">
        <f t="shared" si="6"/>
        <v>0</v>
      </c>
      <c r="V14" s="105">
        <f t="shared" si="7"/>
        <v>0</v>
      </c>
      <c r="W14" s="688">
        <f>+L17</f>
        <v>0</v>
      </c>
      <c r="X14" s="199">
        <f>+L16</f>
        <v>0</v>
      </c>
      <c r="Y14" s="199">
        <f t="shared" si="0"/>
        <v>0</v>
      </c>
      <c r="Z14" s="232">
        <f t="shared" si="8"/>
        <v>0</v>
      </c>
      <c r="AA14" s="198">
        <f>+O14</f>
        <v>0</v>
      </c>
      <c r="AB14" s="199">
        <f>+O15</f>
        <v>0</v>
      </c>
      <c r="AC14" s="199">
        <f t="shared" si="1"/>
        <v>0</v>
      </c>
      <c r="AD14" s="232">
        <f t="shared" si="9"/>
        <v>0</v>
      </c>
      <c r="AE14" s="228">
        <f t="shared" si="10"/>
        <v>0</v>
      </c>
      <c r="AF14" s="647">
        <f t="shared" si="11"/>
        <v>0</v>
      </c>
      <c r="AG14" s="670">
        <f t="shared" si="12"/>
        <v>0</v>
      </c>
      <c r="AH14" s="679">
        <f t="shared" si="13"/>
        <v>0</v>
      </c>
      <c r="AI14" s="94">
        <f t="shared" si="14"/>
        <v>0</v>
      </c>
      <c r="AJ14" s="94">
        <f t="shared" si="15"/>
        <v>0</v>
      </c>
      <c r="AK14" s="246" t="str">
        <f t="shared" si="16"/>
        <v/>
      </c>
      <c r="AL14" s="647" t="str">
        <f>IF(R14="","",SMALL(AK$6:AK$37,ROWS(AN$6:AN14)))</f>
        <v/>
      </c>
      <c r="AM14" s="762"/>
      <c r="AN14" s="662" t="str">
        <f t="shared" si="2"/>
        <v/>
      </c>
      <c r="AO14" s="650" t="str">
        <f t="shared" si="3"/>
        <v/>
      </c>
      <c r="AP14" s="651" t="str">
        <f t="shared" si="17"/>
        <v/>
      </c>
      <c r="AQ14" s="250" t="str">
        <f>IF(AL14="","",IF(AND(AN13=AN14,AO13=AO14,AP13=AP14),AQ13,$AQ$6+8))</f>
        <v/>
      </c>
      <c r="AR14" s="674" t="str">
        <f t="shared" si="4"/>
        <v/>
      </c>
      <c r="AT14" s="835"/>
      <c r="AU14" s="111" t="str">
        <f>+AR7</f>
        <v/>
      </c>
      <c r="AV14" s="30">
        <v>0</v>
      </c>
      <c r="AY14" s="126"/>
    </row>
    <row r="15" spans="1:52" ht="21" thickBot="1">
      <c r="A15" s="177">
        <v>10</v>
      </c>
      <c r="B15" s="643"/>
      <c r="C15" s="207"/>
      <c r="D15" s="189"/>
      <c r="E15" s="351"/>
      <c r="F15" s="802">
        <v>10</v>
      </c>
      <c r="G15" s="467"/>
      <c r="H15" s="183" t="str">
        <f t="shared" si="18"/>
        <v/>
      </c>
      <c r="I15" s="216"/>
      <c r="J15" s="829"/>
      <c r="K15" s="184" t="str">
        <f>+H18</f>
        <v/>
      </c>
      <c r="L15" s="220"/>
      <c r="M15" s="829"/>
      <c r="N15" s="102" t="str">
        <f>+H16</f>
        <v/>
      </c>
      <c r="O15" s="217"/>
      <c r="P15"/>
      <c r="Q15" s="218">
        <v>10</v>
      </c>
      <c r="R15" s="684" t="str">
        <f t="shared" si="19"/>
        <v/>
      </c>
      <c r="S15" s="228">
        <f t="shared" si="19"/>
        <v>0</v>
      </c>
      <c r="T15" s="227">
        <f t="shared" ref="T15" si="25">+I14</f>
        <v>0</v>
      </c>
      <c r="U15" s="227">
        <f t="shared" si="6"/>
        <v>0</v>
      </c>
      <c r="V15" s="105">
        <f t="shared" si="7"/>
        <v>0</v>
      </c>
      <c r="W15" s="688">
        <f>+L14</f>
        <v>0</v>
      </c>
      <c r="X15" s="199">
        <f>+L15</f>
        <v>0</v>
      </c>
      <c r="Y15" s="199">
        <f t="shared" si="0"/>
        <v>0</v>
      </c>
      <c r="Z15" s="232">
        <f t="shared" si="8"/>
        <v>0</v>
      </c>
      <c r="AA15" s="198">
        <f>+O16</f>
        <v>0</v>
      </c>
      <c r="AB15" s="199">
        <f>+O17</f>
        <v>0</v>
      </c>
      <c r="AC15" s="199">
        <f t="shared" si="1"/>
        <v>0</v>
      </c>
      <c r="AD15" s="232">
        <f t="shared" si="9"/>
        <v>0</v>
      </c>
      <c r="AE15" s="228">
        <f t="shared" si="10"/>
        <v>0</v>
      </c>
      <c r="AF15" s="647">
        <f t="shared" si="11"/>
        <v>0</v>
      </c>
      <c r="AG15" s="670">
        <f t="shared" si="12"/>
        <v>0</v>
      </c>
      <c r="AH15" s="679">
        <f t="shared" si="13"/>
        <v>0</v>
      </c>
      <c r="AI15" s="94">
        <f t="shared" si="14"/>
        <v>0</v>
      </c>
      <c r="AJ15" s="94">
        <f t="shared" si="15"/>
        <v>0</v>
      </c>
      <c r="AK15" s="246" t="str">
        <f t="shared" si="16"/>
        <v/>
      </c>
      <c r="AL15" s="647" t="str">
        <f>IF(R15="","",SMALL(AK$6:AK$37,ROWS(AN$6:AN15)))</f>
        <v/>
      </c>
      <c r="AM15" s="762"/>
      <c r="AN15" s="662" t="str">
        <f t="shared" si="2"/>
        <v/>
      </c>
      <c r="AO15" s="650" t="str">
        <f t="shared" si="3"/>
        <v/>
      </c>
      <c r="AP15" s="651" t="str">
        <f t="shared" si="17"/>
        <v/>
      </c>
      <c r="AQ15" s="250" t="str">
        <f>IF(AL15="","",IF(AND(AN14=AN15,AO14=AO15,AP14=AP15),AQ14,$AQ$6+9))</f>
        <v/>
      </c>
      <c r="AR15" s="674" t="str">
        <f t="shared" si="4"/>
        <v/>
      </c>
      <c r="AT15" s="92"/>
      <c r="AU15" s="94"/>
      <c r="AV15" s="5"/>
      <c r="AY15" s="126"/>
    </row>
    <row r="16" spans="1:52" ht="23.25">
      <c r="A16" s="177">
        <v>11</v>
      </c>
      <c r="B16" s="641"/>
      <c r="C16" s="208"/>
      <c r="D16" s="189"/>
      <c r="E16" s="351"/>
      <c r="F16" s="804">
        <v>11</v>
      </c>
      <c r="G16" s="828">
        <v>6</v>
      </c>
      <c r="H16" s="182" t="str">
        <f t="shared" si="18"/>
        <v/>
      </c>
      <c r="I16" s="212"/>
      <c r="J16" s="830">
        <v>11</v>
      </c>
      <c r="K16" s="353" t="str">
        <f>+H16</f>
        <v/>
      </c>
      <c r="L16" s="219"/>
      <c r="M16" s="830">
        <v>1</v>
      </c>
      <c r="N16" s="96" t="str">
        <f>+H15</f>
        <v/>
      </c>
      <c r="O16" s="213"/>
      <c r="P16"/>
      <c r="Q16" s="218">
        <v>11</v>
      </c>
      <c r="R16" s="684" t="str">
        <f t="shared" si="19"/>
        <v/>
      </c>
      <c r="S16" s="356">
        <f t="shared" si="19"/>
        <v>0</v>
      </c>
      <c r="T16" s="357">
        <f t="shared" ref="T16" si="26">+I17</f>
        <v>0</v>
      </c>
      <c r="U16" s="357">
        <f t="shared" si="6"/>
        <v>0</v>
      </c>
      <c r="V16" s="358">
        <f t="shared" si="7"/>
        <v>0</v>
      </c>
      <c r="W16" s="689">
        <f>+L16</f>
        <v>0</v>
      </c>
      <c r="X16" s="690">
        <f>+L17</f>
        <v>0</v>
      </c>
      <c r="Y16" s="690">
        <f t="shared" si="0"/>
        <v>0</v>
      </c>
      <c r="Z16" s="359">
        <f t="shared" si="8"/>
        <v>0</v>
      </c>
      <c r="AA16" s="691">
        <f>+O15</f>
        <v>0</v>
      </c>
      <c r="AB16" s="690">
        <f>+O14</f>
        <v>0</v>
      </c>
      <c r="AC16" s="690">
        <f t="shared" si="1"/>
        <v>0</v>
      </c>
      <c r="AD16" s="359">
        <f t="shared" si="9"/>
        <v>0</v>
      </c>
      <c r="AE16" s="356">
        <f t="shared" si="10"/>
        <v>0</v>
      </c>
      <c r="AF16" s="676">
        <f t="shared" si="11"/>
        <v>0</v>
      </c>
      <c r="AG16" s="692">
        <f t="shared" si="12"/>
        <v>0</v>
      </c>
      <c r="AH16" s="693">
        <f t="shared" si="13"/>
        <v>0</v>
      </c>
      <c r="AI16" s="94">
        <f t="shared" si="14"/>
        <v>0</v>
      </c>
      <c r="AJ16" s="94">
        <f t="shared" si="15"/>
        <v>0</v>
      </c>
      <c r="AK16" s="246" t="str">
        <f t="shared" si="16"/>
        <v/>
      </c>
      <c r="AL16" s="676" t="str">
        <f>IF(R16="","",SMALL(AK$6:AK$37,ROWS(AN$6:AN16)))</f>
        <v/>
      </c>
      <c r="AM16" s="763"/>
      <c r="AN16" s="755" t="str">
        <f t="shared" si="2"/>
        <v/>
      </c>
      <c r="AO16" s="650" t="str">
        <f t="shared" si="3"/>
        <v/>
      </c>
      <c r="AP16" s="651" t="str">
        <f t="shared" si="17"/>
        <v/>
      </c>
      <c r="AQ16" s="250" t="str">
        <f>IF(AL16="","",IF(AND(AN15=AN16,AO15=AO16,AP15=AP16),AQ15,$AQ$6+10))</f>
        <v/>
      </c>
      <c r="AR16" s="674" t="str">
        <f t="shared" si="4"/>
        <v/>
      </c>
      <c r="AT16" s="92"/>
      <c r="AU16" s="112"/>
      <c r="AV16" s="5"/>
      <c r="AX16" s="825">
        <v>3</v>
      </c>
      <c r="AY16" s="109" t="str">
        <f>IF(AV13=AV14,"résultats",IF(AV13&gt;AV14,AU13,AU14))</f>
        <v>résultats</v>
      </c>
      <c r="AZ16" s="33">
        <v>0</v>
      </c>
    </row>
    <row r="17" spans="1:52" ht="21" thickBot="1">
      <c r="A17" s="177">
        <v>12</v>
      </c>
      <c r="B17" s="643"/>
      <c r="C17" s="207"/>
      <c r="D17" s="189"/>
      <c r="E17" s="351"/>
      <c r="F17" s="802">
        <v>12</v>
      </c>
      <c r="G17" s="829"/>
      <c r="H17" s="183" t="str">
        <f t="shared" si="18"/>
        <v/>
      </c>
      <c r="I17" s="216"/>
      <c r="J17" s="829"/>
      <c r="K17" s="184" t="str">
        <f>+H14</f>
        <v/>
      </c>
      <c r="L17" s="220"/>
      <c r="M17" s="829"/>
      <c r="N17" s="102" t="str">
        <f>+H17</f>
        <v/>
      </c>
      <c r="O17" s="217"/>
      <c r="P17"/>
      <c r="Q17" s="218">
        <v>12</v>
      </c>
      <c r="R17" s="684" t="str">
        <f t="shared" si="19"/>
        <v/>
      </c>
      <c r="S17" s="228">
        <f t="shared" si="19"/>
        <v>0</v>
      </c>
      <c r="T17" s="227">
        <f t="shared" ref="T17" si="27">+I16</f>
        <v>0</v>
      </c>
      <c r="U17" s="227">
        <f t="shared" si="6"/>
        <v>0</v>
      </c>
      <c r="V17" s="105">
        <f t="shared" si="7"/>
        <v>0</v>
      </c>
      <c r="W17" s="688">
        <f>+L19</f>
        <v>0</v>
      </c>
      <c r="X17" s="199">
        <f>+L18</f>
        <v>0</v>
      </c>
      <c r="Y17" s="199">
        <f t="shared" si="0"/>
        <v>0</v>
      </c>
      <c r="Z17" s="232">
        <f t="shared" si="8"/>
        <v>0</v>
      </c>
      <c r="AA17" s="198">
        <f>+O17</f>
        <v>0</v>
      </c>
      <c r="AB17" s="199">
        <f>+O16</f>
        <v>0</v>
      </c>
      <c r="AC17" s="199">
        <f t="shared" si="1"/>
        <v>0</v>
      </c>
      <c r="AD17" s="232">
        <f t="shared" si="9"/>
        <v>0</v>
      </c>
      <c r="AE17" s="228">
        <f t="shared" si="10"/>
        <v>0</v>
      </c>
      <c r="AF17" s="647">
        <f t="shared" si="11"/>
        <v>0</v>
      </c>
      <c r="AG17" s="670">
        <f t="shared" si="12"/>
        <v>0</v>
      </c>
      <c r="AH17" s="679">
        <f t="shared" si="13"/>
        <v>0</v>
      </c>
      <c r="AI17" s="94">
        <f t="shared" si="14"/>
        <v>0</v>
      </c>
      <c r="AJ17" s="94">
        <f t="shared" si="15"/>
        <v>0</v>
      </c>
      <c r="AK17" s="246" t="str">
        <f t="shared" si="16"/>
        <v/>
      </c>
      <c r="AL17" s="647" t="str">
        <f>IF(R17="","",SMALL(AK$6:AK$37,ROWS(AN$6:AN17)))</f>
        <v/>
      </c>
      <c r="AM17" s="762"/>
      <c r="AN17" s="662" t="str">
        <f t="shared" si="2"/>
        <v/>
      </c>
      <c r="AO17" s="650" t="str">
        <f t="shared" si="3"/>
        <v/>
      </c>
      <c r="AP17" s="651" t="str">
        <f t="shared" si="17"/>
        <v/>
      </c>
      <c r="AQ17" s="250" t="str">
        <f>IF(AL17="","",IF(AND(AN16=AN17,AO16=AO17,AP16=AP17),AQ16,$AQ$6+11))</f>
        <v/>
      </c>
      <c r="AR17" s="674" t="str">
        <f t="shared" si="4"/>
        <v/>
      </c>
      <c r="AT17" s="92"/>
      <c r="AU17" s="94"/>
      <c r="AV17" s="5"/>
      <c r="AX17" s="826"/>
      <c r="AY17" s="113" t="str">
        <f>IF(AV19=AV20,"résultats",IF(AV19&gt;AV20,AU19,AU20))</f>
        <v>résultats</v>
      </c>
      <c r="AZ17" s="34">
        <v>0</v>
      </c>
    </row>
    <row r="18" spans="1:52" ht="21" thickBot="1">
      <c r="A18" s="177">
        <v>13</v>
      </c>
      <c r="B18" s="641"/>
      <c r="C18" s="208"/>
      <c r="D18" s="189"/>
      <c r="E18" s="351"/>
      <c r="F18" s="804">
        <v>13</v>
      </c>
      <c r="G18" s="828">
        <v>7</v>
      </c>
      <c r="H18" s="182" t="str">
        <f t="shared" si="18"/>
        <v/>
      </c>
      <c r="I18" s="212"/>
      <c r="J18" s="830">
        <v>9</v>
      </c>
      <c r="K18" s="185" t="str">
        <f>+H19</f>
        <v/>
      </c>
      <c r="L18" s="219"/>
      <c r="M18" s="830">
        <v>2</v>
      </c>
      <c r="N18" s="96" t="str">
        <f>+H20</f>
        <v/>
      </c>
      <c r="O18" s="213"/>
      <c r="P18"/>
      <c r="Q18" s="218">
        <v>13</v>
      </c>
      <c r="R18" s="684" t="str">
        <f t="shared" si="19"/>
        <v/>
      </c>
      <c r="S18" s="228">
        <f t="shared" si="19"/>
        <v>0</v>
      </c>
      <c r="T18" s="227">
        <f t="shared" ref="T18" si="28">+I19</f>
        <v>0</v>
      </c>
      <c r="U18" s="227">
        <f t="shared" si="6"/>
        <v>0</v>
      </c>
      <c r="V18" s="105">
        <f t="shared" si="7"/>
        <v>0</v>
      </c>
      <c r="W18" s="688">
        <f>+L15</f>
        <v>0</v>
      </c>
      <c r="X18" s="199">
        <f>+L14</f>
        <v>0</v>
      </c>
      <c r="Y18" s="199">
        <f t="shared" si="0"/>
        <v>0</v>
      </c>
      <c r="Z18" s="232">
        <f t="shared" si="8"/>
        <v>0</v>
      </c>
      <c r="AA18" s="198">
        <f>+O19</f>
        <v>0</v>
      </c>
      <c r="AB18" s="199">
        <f>+O18</f>
        <v>0</v>
      </c>
      <c r="AC18" s="199">
        <f t="shared" si="1"/>
        <v>0</v>
      </c>
      <c r="AD18" s="232">
        <f t="shared" si="9"/>
        <v>0</v>
      </c>
      <c r="AE18" s="228">
        <f t="shared" si="10"/>
        <v>0</v>
      </c>
      <c r="AF18" s="647">
        <f t="shared" si="11"/>
        <v>0</v>
      </c>
      <c r="AG18" s="670">
        <f t="shared" si="12"/>
        <v>0</v>
      </c>
      <c r="AH18" s="679">
        <f t="shared" si="13"/>
        <v>0</v>
      </c>
      <c r="AI18" s="94">
        <f t="shared" si="14"/>
        <v>0</v>
      </c>
      <c r="AJ18" s="94">
        <f t="shared" si="15"/>
        <v>0</v>
      </c>
      <c r="AK18" s="246" t="str">
        <f t="shared" si="16"/>
        <v/>
      </c>
      <c r="AL18" s="647" t="str">
        <f>IF(R18="","",SMALL(AK$6:AK$37,ROWS(AN$6:AN18)))</f>
        <v/>
      </c>
      <c r="AM18" s="762"/>
      <c r="AN18" s="662" t="str">
        <f t="shared" si="2"/>
        <v/>
      </c>
      <c r="AO18" s="650" t="str">
        <f t="shared" si="3"/>
        <v/>
      </c>
      <c r="AP18" s="651" t="str">
        <f t="shared" si="17"/>
        <v/>
      </c>
      <c r="AQ18" s="250" t="str">
        <f>IF(AL18="","",IF(AND(AN17=AN18,AO17=AO18,AP17=AP18),AQ17,$AQ$6+12))</f>
        <v/>
      </c>
      <c r="AR18" s="674" t="str">
        <f t="shared" si="4"/>
        <v/>
      </c>
      <c r="AT18" s="92"/>
      <c r="AU18" s="94"/>
      <c r="AV18" s="5"/>
      <c r="AY18" s="126"/>
    </row>
    <row r="19" spans="1:52" ht="21" thickBot="1">
      <c r="A19" s="177">
        <v>14</v>
      </c>
      <c r="B19" s="643"/>
      <c r="C19" s="207"/>
      <c r="D19" s="189"/>
      <c r="E19" s="351"/>
      <c r="F19" s="802">
        <v>14</v>
      </c>
      <c r="G19" s="829"/>
      <c r="H19" s="183" t="str">
        <f t="shared" si="18"/>
        <v/>
      </c>
      <c r="I19" s="216"/>
      <c r="J19" s="829"/>
      <c r="K19" s="184" t="str">
        <f>+H17</f>
        <v/>
      </c>
      <c r="L19" s="220"/>
      <c r="M19" s="829"/>
      <c r="N19" s="102" t="str">
        <f>+H18</f>
        <v/>
      </c>
      <c r="O19" s="217"/>
      <c r="P19"/>
      <c r="Q19" s="218">
        <v>14</v>
      </c>
      <c r="R19" s="684" t="str">
        <f t="shared" si="19"/>
        <v/>
      </c>
      <c r="S19" s="228">
        <f t="shared" si="19"/>
        <v>0</v>
      </c>
      <c r="T19" s="227">
        <f t="shared" ref="T19" si="29">+I18</f>
        <v>0</v>
      </c>
      <c r="U19" s="227">
        <f t="shared" si="6"/>
        <v>0</v>
      </c>
      <c r="V19" s="105">
        <f t="shared" si="7"/>
        <v>0</v>
      </c>
      <c r="W19" s="688">
        <f>+L18</f>
        <v>0</v>
      </c>
      <c r="X19" s="199">
        <f>+L19</f>
        <v>0</v>
      </c>
      <c r="Y19" s="199">
        <f t="shared" si="0"/>
        <v>0</v>
      </c>
      <c r="Z19" s="232">
        <f t="shared" si="8"/>
        <v>0</v>
      </c>
      <c r="AA19" s="198">
        <f>+O20</f>
        <v>0</v>
      </c>
      <c r="AB19" s="199">
        <f>+O21</f>
        <v>0</v>
      </c>
      <c r="AC19" s="199">
        <f t="shared" si="1"/>
        <v>0</v>
      </c>
      <c r="AD19" s="232">
        <f t="shared" si="9"/>
        <v>0</v>
      </c>
      <c r="AE19" s="228">
        <f t="shared" si="10"/>
        <v>0</v>
      </c>
      <c r="AF19" s="647">
        <f t="shared" si="11"/>
        <v>0</v>
      </c>
      <c r="AG19" s="670">
        <f t="shared" si="12"/>
        <v>0</v>
      </c>
      <c r="AH19" s="679">
        <f t="shared" si="13"/>
        <v>0</v>
      </c>
      <c r="AI19" s="94">
        <f t="shared" si="14"/>
        <v>0</v>
      </c>
      <c r="AJ19" s="94">
        <f t="shared" si="15"/>
        <v>0</v>
      </c>
      <c r="AK19" s="246" t="str">
        <f t="shared" si="16"/>
        <v/>
      </c>
      <c r="AL19" s="647" t="str">
        <f>IF(R19="","",SMALL(AK$6:AK$37,ROWS(AN$6:AN19)))</f>
        <v/>
      </c>
      <c r="AM19" s="762"/>
      <c r="AN19" s="662" t="str">
        <f t="shared" si="2"/>
        <v/>
      </c>
      <c r="AO19" s="650" t="str">
        <f t="shared" si="3"/>
        <v/>
      </c>
      <c r="AP19" s="651" t="str">
        <f t="shared" si="17"/>
        <v/>
      </c>
      <c r="AQ19" s="250" t="str">
        <f>IF(AL19="","",IF(AND(AN18=AN19,AO18=AO19,AP18=AP19),AQ18,$AQ$6+13))</f>
        <v/>
      </c>
      <c r="AR19" s="674" t="str">
        <f t="shared" si="4"/>
        <v/>
      </c>
      <c r="AT19" s="825">
        <v>4</v>
      </c>
      <c r="AU19" s="114" t="str">
        <f>+AR8</f>
        <v/>
      </c>
      <c r="AV19" s="29">
        <v>0</v>
      </c>
      <c r="AY19" s="126"/>
    </row>
    <row r="20" spans="1:52" ht="21" thickBot="1">
      <c r="A20" s="177">
        <v>15</v>
      </c>
      <c r="B20" s="641"/>
      <c r="C20" s="208"/>
      <c r="D20" s="189"/>
      <c r="E20" s="351"/>
      <c r="F20" s="804">
        <v>15</v>
      </c>
      <c r="G20" s="828">
        <v>8</v>
      </c>
      <c r="H20" s="182" t="str">
        <f t="shared" si="18"/>
        <v/>
      </c>
      <c r="I20" s="212"/>
      <c r="J20" s="830">
        <v>10</v>
      </c>
      <c r="K20" s="185" t="str">
        <f>+H22</f>
        <v/>
      </c>
      <c r="L20" s="219"/>
      <c r="M20" s="830">
        <v>3</v>
      </c>
      <c r="N20" s="96" t="str">
        <f>+H19</f>
        <v/>
      </c>
      <c r="O20" s="213"/>
      <c r="P20"/>
      <c r="Q20" s="218">
        <v>15</v>
      </c>
      <c r="R20" s="684" t="str">
        <f t="shared" si="19"/>
        <v/>
      </c>
      <c r="S20" s="228">
        <f t="shared" si="19"/>
        <v>0</v>
      </c>
      <c r="T20" s="227">
        <f t="shared" ref="T20" si="30">+I21</f>
        <v>0</v>
      </c>
      <c r="U20" s="227">
        <f t="shared" si="6"/>
        <v>0</v>
      </c>
      <c r="V20" s="105">
        <f t="shared" si="7"/>
        <v>0</v>
      </c>
      <c r="W20" s="688">
        <f>+L21</f>
        <v>0</v>
      </c>
      <c r="X20" s="199">
        <f>+L20</f>
        <v>0</v>
      </c>
      <c r="Y20" s="199">
        <f t="shared" si="0"/>
        <v>0</v>
      </c>
      <c r="Z20" s="232">
        <f t="shared" si="8"/>
        <v>0</v>
      </c>
      <c r="AA20" s="198">
        <f>+O18</f>
        <v>0</v>
      </c>
      <c r="AB20" s="199">
        <f>+O19</f>
        <v>0</v>
      </c>
      <c r="AC20" s="199">
        <f t="shared" si="1"/>
        <v>0</v>
      </c>
      <c r="AD20" s="232">
        <f t="shared" si="9"/>
        <v>0</v>
      </c>
      <c r="AE20" s="228">
        <f t="shared" si="10"/>
        <v>0</v>
      </c>
      <c r="AF20" s="647">
        <f t="shared" si="11"/>
        <v>0</v>
      </c>
      <c r="AG20" s="670">
        <f t="shared" si="12"/>
        <v>0</v>
      </c>
      <c r="AH20" s="679">
        <f t="shared" si="13"/>
        <v>0</v>
      </c>
      <c r="AI20" s="94">
        <f t="shared" si="14"/>
        <v>0</v>
      </c>
      <c r="AJ20" s="94">
        <f t="shared" si="15"/>
        <v>0</v>
      </c>
      <c r="AK20" s="246" t="str">
        <f t="shared" si="16"/>
        <v/>
      </c>
      <c r="AL20" s="647" t="str">
        <f>IF(R20="","",SMALL(AK$6:AK$37,ROWS(AN$6:AN20)))</f>
        <v/>
      </c>
      <c r="AM20" s="762"/>
      <c r="AN20" s="662" t="str">
        <f t="shared" si="2"/>
        <v/>
      </c>
      <c r="AO20" s="650" t="str">
        <f t="shared" si="3"/>
        <v/>
      </c>
      <c r="AP20" s="651" t="str">
        <f t="shared" si="17"/>
        <v/>
      </c>
      <c r="AQ20" s="250" t="str">
        <f>IF(AL20="","",IF(AND(AN19=AN20,AO19=AO20,AP19=AP20),AQ19,$AQ$6+14))</f>
        <v/>
      </c>
      <c r="AR20" s="674" t="str">
        <f t="shared" si="4"/>
        <v/>
      </c>
      <c r="AT20" s="826"/>
      <c r="AU20" s="111" t="str">
        <f>+AR9</f>
        <v/>
      </c>
      <c r="AV20" s="30">
        <v>0</v>
      </c>
      <c r="AY20" s="126"/>
    </row>
    <row r="21" spans="1:52" ht="21" thickBot="1">
      <c r="A21" s="177">
        <v>16</v>
      </c>
      <c r="B21" s="812"/>
      <c r="C21" s="207"/>
      <c r="D21" s="189"/>
      <c r="E21" s="351"/>
      <c r="F21" s="802">
        <v>16</v>
      </c>
      <c r="G21" s="829"/>
      <c r="H21" s="183" t="str">
        <f t="shared" si="18"/>
        <v/>
      </c>
      <c r="I21" s="216"/>
      <c r="J21" s="829"/>
      <c r="K21" s="184" t="str">
        <f>+H20</f>
        <v/>
      </c>
      <c r="L21" s="220"/>
      <c r="M21" s="829"/>
      <c r="N21" s="102" t="str">
        <f>+H21</f>
        <v/>
      </c>
      <c r="O21" s="217"/>
      <c r="P21"/>
      <c r="Q21" s="218">
        <v>16</v>
      </c>
      <c r="R21" s="684" t="str">
        <f t="shared" si="19"/>
        <v/>
      </c>
      <c r="S21" s="228">
        <f t="shared" si="19"/>
        <v>0</v>
      </c>
      <c r="T21" s="227">
        <f t="shared" ref="T21" si="31">+I20</f>
        <v>0</v>
      </c>
      <c r="U21" s="227">
        <f t="shared" si="6"/>
        <v>0</v>
      </c>
      <c r="V21" s="105">
        <f t="shared" si="7"/>
        <v>0</v>
      </c>
      <c r="W21" s="688">
        <f>+L23</f>
        <v>0</v>
      </c>
      <c r="X21" s="199">
        <f>+L22</f>
        <v>0</v>
      </c>
      <c r="Y21" s="199">
        <f t="shared" si="0"/>
        <v>0</v>
      </c>
      <c r="Z21" s="232">
        <f t="shared" si="8"/>
        <v>0</v>
      </c>
      <c r="AA21" s="198">
        <f>+O21</f>
        <v>0</v>
      </c>
      <c r="AB21" s="199">
        <f>+O20</f>
        <v>0</v>
      </c>
      <c r="AC21" s="199">
        <f t="shared" si="1"/>
        <v>0</v>
      </c>
      <c r="AD21" s="232">
        <f t="shared" si="9"/>
        <v>0</v>
      </c>
      <c r="AE21" s="228">
        <f t="shared" si="10"/>
        <v>0</v>
      </c>
      <c r="AF21" s="647">
        <f t="shared" si="11"/>
        <v>0</v>
      </c>
      <c r="AG21" s="670">
        <f t="shared" si="12"/>
        <v>0</v>
      </c>
      <c r="AH21" s="679">
        <f t="shared" si="13"/>
        <v>0</v>
      </c>
      <c r="AI21" s="94">
        <f t="shared" si="14"/>
        <v>0</v>
      </c>
      <c r="AJ21" s="94">
        <f t="shared" si="15"/>
        <v>0</v>
      </c>
      <c r="AK21" s="246" t="str">
        <f t="shared" si="16"/>
        <v/>
      </c>
      <c r="AL21" s="647" t="str">
        <f>IF(R21="","",SMALL(AK$6:AK$37,ROWS(AN$6:AN21)))</f>
        <v/>
      </c>
      <c r="AM21" s="762"/>
      <c r="AN21" s="662" t="str">
        <f t="shared" si="2"/>
        <v/>
      </c>
      <c r="AO21" s="650" t="str">
        <f t="shared" si="3"/>
        <v/>
      </c>
      <c r="AP21" s="651" t="str">
        <f t="shared" si="17"/>
        <v/>
      </c>
      <c r="AQ21" s="250" t="str">
        <f>IF(AL21="","",IF(AND(AN20=AN21,AO20=AO21,AP20=AP21),AQ20,$AQ$6+15))</f>
        <v/>
      </c>
      <c r="AR21" s="674" t="str">
        <f t="shared" si="4"/>
        <v/>
      </c>
      <c r="AT21" s="126"/>
      <c r="AU21" s="351"/>
      <c r="AV21" s="5"/>
      <c r="AY21" s="126"/>
    </row>
    <row r="22" spans="1:52" ht="20.25">
      <c r="A22" s="177">
        <v>17</v>
      </c>
      <c r="B22" s="641"/>
      <c r="C22" s="208"/>
      <c r="D22" s="189"/>
      <c r="E22" s="351"/>
      <c r="F22" s="804">
        <v>17</v>
      </c>
      <c r="G22" s="828">
        <v>9</v>
      </c>
      <c r="H22" s="182" t="str">
        <f t="shared" si="18"/>
        <v/>
      </c>
      <c r="I22" s="212"/>
      <c r="J22" s="830">
        <v>7</v>
      </c>
      <c r="K22" s="185" t="str">
        <f>+H23</f>
        <v/>
      </c>
      <c r="L22" s="219"/>
      <c r="M22" s="830">
        <v>4</v>
      </c>
      <c r="N22" s="96" t="str">
        <f>+H25</f>
        <v/>
      </c>
      <c r="O22" s="213"/>
      <c r="P22" s="214"/>
      <c r="Q22" s="218">
        <v>17</v>
      </c>
      <c r="R22" s="684" t="str">
        <f t="shared" si="19"/>
        <v/>
      </c>
      <c r="S22" s="228">
        <f t="shared" si="19"/>
        <v>0</v>
      </c>
      <c r="T22" s="227">
        <f t="shared" ref="T22" si="32">+I23</f>
        <v>0</v>
      </c>
      <c r="U22" s="227">
        <f t="shared" si="6"/>
        <v>0</v>
      </c>
      <c r="V22" s="105">
        <f t="shared" si="7"/>
        <v>0</v>
      </c>
      <c r="W22" s="688">
        <f>+L20</f>
        <v>0</v>
      </c>
      <c r="X22" s="199">
        <f>+L21</f>
        <v>0</v>
      </c>
      <c r="Y22" s="199">
        <f t="shared" si="0"/>
        <v>0</v>
      </c>
      <c r="Z22" s="232">
        <f t="shared" si="8"/>
        <v>0</v>
      </c>
      <c r="AA22" s="198">
        <f>+O23</f>
        <v>0</v>
      </c>
      <c r="AB22" s="199">
        <f>+O22</f>
        <v>0</v>
      </c>
      <c r="AC22" s="199">
        <f t="shared" si="1"/>
        <v>0</v>
      </c>
      <c r="AD22" s="232">
        <f t="shared" si="9"/>
        <v>0</v>
      </c>
      <c r="AE22" s="228">
        <f t="shared" si="10"/>
        <v>0</v>
      </c>
      <c r="AF22" s="647">
        <f t="shared" si="11"/>
        <v>0</v>
      </c>
      <c r="AG22" s="670">
        <f t="shared" si="12"/>
        <v>0</v>
      </c>
      <c r="AH22" s="679">
        <f t="shared" si="13"/>
        <v>0</v>
      </c>
      <c r="AI22" s="94">
        <f t="shared" si="14"/>
        <v>0</v>
      </c>
      <c r="AJ22" s="94">
        <f t="shared" si="15"/>
        <v>0</v>
      </c>
      <c r="AK22" s="246" t="str">
        <f t="shared" si="16"/>
        <v/>
      </c>
      <c r="AL22" s="647" t="str">
        <f>IF(R22="","",SMALL(AK$6:AK$37,ROWS(AN$6:AN22)))</f>
        <v/>
      </c>
      <c r="AM22" s="762"/>
      <c r="AN22" s="662" t="str">
        <f t="shared" si="2"/>
        <v/>
      </c>
      <c r="AO22" s="650" t="str">
        <f t="shared" si="3"/>
        <v/>
      </c>
      <c r="AP22" s="651" t="str">
        <f t="shared" si="17"/>
        <v/>
      </c>
      <c r="AQ22" s="250" t="str">
        <f>IF(AL22="","",IF(AND(AN21=AN22,AO21=AO22,AP21=AP22),AQ21,$AQ$6+16))</f>
        <v/>
      </c>
      <c r="AR22" s="674" t="str">
        <f t="shared" si="4"/>
        <v/>
      </c>
      <c r="AU22" s="351"/>
      <c r="AV22" s="5"/>
      <c r="AY22" s="126"/>
    </row>
    <row r="23" spans="1:52" ht="21" thickBot="1">
      <c r="A23" s="177">
        <v>18</v>
      </c>
      <c r="B23" s="812"/>
      <c r="C23" s="207"/>
      <c r="D23" s="189"/>
      <c r="F23" s="802">
        <v>18</v>
      </c>
      <c r="G23" s="829"/>
      <c r="H23" s="183" t="str">
        <f t="shared" si="18"/>
        <v/>
      </c>
      <c r="I23" s="216"/>
      <c r="J23" s="829"/>
      <c r="K23" s="186" t="str">
        <f>+H21</f>
        <v/>
      </c>
      <c r="L23" s="220"/>
      <c r="M23" s="829"/>
      <c r="N23" s="102" t="str">
        <f>+H22</f>
        <v/>
      </c>
      <c r="O23" s="217"/>
      <c r="P23" s="214"/>
      <c r="Q23" s="218">
        <v>18</v>
      </c>
      <c r="R23" s="694" t="str">
        <f t="shared" si="19"/>
        <v/>
      </c>
      <c r="S23" s="228">
        <f t="shared" si="19"/>
        <v>0</v>
      </c>
      <c r="T23" s="227">
        <f t="shared" ref="T23" si="33">+I22</f>
        <v>0</v>
      </c>
      <c r="U23" s="227">
        <f t="shared" ref="U23:U37" si="34">SUM(S23-T23)</f>
        <v>0</v>
      </c>
      <c r="V23" s="105">
        <f t="shared" si="7"/>
        <v>0</v>
      </c>
      <c r="W23" s="688">
        <f>+L22</f>
        <v>0</v>
      </c>
      <c r="X23" s="199">
        <f>+L23</f>
        <v>0</v>
      </c>
      <c r="Y23" s="199">
        <f t="shared" si="0"/>
        <v>0</v>
      </c>
      <c r="Z23" s="232">
        <f t="shared" si="8"/>
        <v>0</v>
      </c>
      <c r="AA23" s="198">
        <f>+O25</f>
        <v>0</v>
      </c>
      <c r="AB23" s="199">
        <f>+O24</f>
        <v>0</v>
      </c>
      <c r="AC23" s="199">
        <f t="shared" si="1"/>
        <v>0</v>
      </c>
      <c r="AD23" s="232">
        <f t="shared" si="9"/>
        <v>0</v>
      </c>
      <c r="AE23" s="228">
        <f t="shared" si="10"/>
        <v>0</v>
      </c>
      <c r="AF23" s="647">
        <f t="shared" si="11"/>
        <v>0</v>
      </c>
      <c r="AG23" s="670">
        <f t="shared" si="12"/>
        <v>0</v>
      </c>
      <c r="AH23" s="679">
        <f t="shared" si="13"/>
        <v>0</v>
      </c>
      <c r="AI23" s="94">
        <f t="shared" si="14"/>
        <v>0</v>
      </c>
      <c r="AJ23" s="94">
        <f t="shared" si="15"/>
        <v>0</v>
      </c>
      <c r="AK23" s="246" t="str">
        <f t="shared" si="16"/>
        <v/>
      </c>
      <c r="AL23" s="647" t="str">
        <f>IF(R23="","",SMALL(AK$6:AK$37,ROWS(AN$6:AN23)))</f>
        <v/>
      </c>
      <c r="AM23" s="762"/>
      <c r="AN23" s="662" t="str">
        <f t="shared" si="2"/>
        <v/>
      </c>
      <c r="AO23" s="650" t="str">
        <f t="shared" si="3"/>
        <v/>
      </c>
      <c r="AP23" s="651" t="str">
        <f t="shared" si="17"/>
        <v/>
      </c>
      <c r="AQ23" s="250" t="str">
        <f>IF(AL23="","",IF(AND(AN22=AN23,AO22=AO23,AP22=AP23),AQ22,$AQ$6+17))</f>
        <v/>
      </c>
      <c r="AR23" s="674" t="str">
        <f t="shared" si="4"/>
        <v/>
      </c>
      <c r="AU23" s="351"/>
      <c r="AV23" s="5"/>
      <c r="AY23" s="126"/>
    </row>
    <row r="24" spans="1:52" ht="20.25">
      <c r="A24" s="177">
        <v>19</v>
      </c>
      <c r="B24" s="641"/>
      <c r="C24" s="207"/>
      <c r="D24" s="189"/>
      <c r="F24" s="803">
        <v>19</v>
      </c>
      <c r="G24" s="828">
        <v>10</v>
      </c>
      <c r="H24" s="182" t="str">
        <f t="shared" si="18"/>
        <v/>
      </c>
      <c r="I24" s="212"/>
      <c r="J24" s="830">
        <v>6</v>
      </c>
      <c r="K24" s="185" t="str">
        <f>+H26</f>
        <v/>
      </c>
      <c r="L24" s="352"/>
      <c r="M24" s="830">
        <v>5</v>
      </c>
      <c r="N24" s="353" t="str">
        <f>+H24</f>
        <v/>
      </c>
      <c r="O24" s="213"/>
      <c r="P24" s="214"/>
      <c r="Q24" s="218">
        <v>19</v>
      </c>
      <c r="R24" s="684" t="str">
        <f t="shared" si="19"/>
        <v/>
      </c>
      <c r="S24" s="256">
        <f>+I24</f>
        <v>0</v>
      </c>
      <c r="T24" s="257">
        <f>+I25</f>
        <v>0</v>
      </c>
      <c r="U24" s="227">
        <f t="shared" ref="U24:U35" si="35">SUM(S24-T24)</f>
        <v>0</v>
      </c>
      <c r="V24" s="105">
        <f t="shared" si="7"/>
        <v>0</v>
      </c>
      <c r="W24" s="695">
        <f>+L25</f>
        <v>0</v>
      </c>
      <c r="X24" s="104">
        <f>+L24</f>
        <v>0</v>
      </c>
      <c r="Y24" s="199">
        <f t="shared" si="0"/>
        <v>0</v>
      </c>
      <c r="Z24" s="232">
        <f t="shared" si="8"/>
        <v>0</v>
      </c>
      <c r="AA24" s="103">
        <f>+O24</f>
        <v>0</v>
      </c>
      <c r="AB24" s="104">
        <f>+O25</f>
        <v>0</v>
      </c>
      <c r="AC24" s="199">
        <f t="shared" si="1"/>
        <v>0</v>
      </c>
      <c r="AD24" s="232">
        <f t="shared" si="9"/>
        <v>0</v>
      </c>
      <c r="AE24" s="228">
        <f t="shared" si="10"/>
        <v>0</v>
      </c>
      <c r="AF24" s="647">
        <f t="shared" si="11"/>
        <v>0</v>
      </c>
      <c r="AG24" s="670">
        <f t="shared" si="12"/>
        <v>0</v>
      </c>
      <c r="AH24" s="679">
        <f t="shared" si="13"/>
        <v>0</v>
      </c>
      <c r="AI24" s="94">
        <f t="shared" si="14"/>
        <v>0</v>
      </c>
      <c r="AJ24" s="94">
        <f t="shared" si="15"/>
        <v>0</v>
      </c>
      <c r="AK24" s="246" t="str">
        <f t="shared" si="16"/>
        <v/>
      </c>
      <c r="AL24" s="647" t="str">
        <f>IF(R24="","",SMALL(AK$6:AK$37,ROWS(AN$6:AN24)))</f>
        <v/>
      </c>
      <c r="AM24" s="762"/>
      <c r="AN24" s="662" t="str">
        <f t="shared" si="2"/>
        <v/>
      </c>
      <c r="AO24" s="650" t="str">
        <f t="shared" si="3"/>
        <v/>
      </c>
      <c r="AP24" s="651" t="str">
        <f t="shared" si="17"/>
        <v/>
      </c>
      <c r="AQ24" s="250" t="str">
        <f>IF(AL24="","",IF(AND(AN23=AN24,AO23=AO24,AP23=AP24),AQ23,$AQ$6+18))</f>
        <v/>
      </c>
      <c r="AR24" s="674" t="str">
        <f t="shared" si="4"/>
        <v/>
      </c>
      <c r="AU24" s="351"/>
      <c r="AV24" s="5"/>
      <c r="AY24" s="126"/>
    </row>
    <row r="25" spans="1:52" ht="21" thickBot="1">
      <c r="A25" s="177">
        <v>20</v>
      </c>
      <c r="B25" s="641"/>
      <c r="C25" s="207"/>
      <c r="D25" s="189"/>
      <c r="F25" s="802">
        <v>20</v>
      </c>
      <c r="G25" s="829"/>
      <c r="H25" s="183" t="str">
        <f t="shared" si="18"/>
        <v/>
      </c>
      <c r="I25" s="216"/>
      <c r="J25" s="829"/>
      <c r="K25" s="354" t="str">
        <f>+H24</f>
        <v/>
      </c>
      <c r="L25" s="220"/>
      <c r="M25" s="829"/>
      <c r="N25" s="102" t="str">
        <f>+H23</f>
        <v/>
      </c>
      <c r="O25" s="217"/>
      <c r="P25" s="214"/>
      <c r="Q25" s="218">
        <v>20</v>
      </c>
      <c r="R25" s="694" t="str">
        <f t="shared" ref="R25:R37" si="36">+H25</f>
        <v/>
      </c>
      <c r="S25" s="256">
        <f>+I25</f>
        <v>0</v>
      </c>
      <c r="T25" s="257">
        <f>+I24</f>
        <v>0</v>
      </c>
      <c r="U25" s="227">
        <f t="shared" si="35"/>
        <v>0</v>
      </c>
      <c r="V25" s="105">
        <f t="shared" si="7"/>
        <v>0</v>
      </c>
      <c r="W25" s="695">
        <f>+L27</f>
        <v>0</v>
      </c>
      <c r="X25" s="104">
        <f>+L26</f>
        <v>0</v>
      </c>
      <c r="Y25" s="199">
        <f t="shared" si="0"/>
        <v>0</v>
      </c>
      <c r="Z25" s="232">
        <f t="shared" si="8"/>
        <v>0</v>
      </c>
      <c r="AA25" s="103">
        <f>+O22</f>
        <v>0</v>
      </c>
      <c r="AB25" s="104">
        <f>+O23</f>
        <v>0</v>
      </c>
      <c r="AC25" s="199">
        <f t="shared" si="1"/>
        <v>0</v>
      </c>
      <c r="AD25" s="232">
        <f t="shared" si="9"/>
        <v>0</v>
      </c>
      <c r="AE25" s="228">
        <f t="shared" si="10"/>
        <v>0</v>
      </c>
      <c r="AF25" s="647">
        <f t="shared" si="11"/>
        <v>0</v>
      </c>
      <c r="AG25" s="670">
        <f t="shared" si="12"/>
        <v>0</v>
      </c>
      <c r="AH25" s="679">
        <f t="shared" si="13"/>
        <v>0</v>
      </c>
      <c r="AI25" s="94">
        <f t="shared" si="14"/>
        <v>0</v>
      </c>
      <c r="AJ25" s="94">
        <f t="shared" si="15"/>
        <v>0</v>
      </c>
      <c r="AK25" s="246" t="str">
        <f t="shared" si="16"/>
        <v/>
      </c>
      <c r="AL25" s="647" t="str">
        <f>IF(R25="","",SMALL(AK$6:AK$37,ROWS(AN$6:AN25)))</f>
        <v/>
      </c>
      <c r="AM25" s="762"/>
      <c r="AN25" s="662" t="str">
        <f t="shared" si="2"/>
        <v/>
      </c>
      <c r="AO25" s="650" t="str">
        <f t="shared" si="3"/>
        <v/>
      </c>
      <c r="AP25" s="651" t="str">
        <f t="shared" si="17"/>
        <v/>
      </c>
      <c r="AQ25" s="250" t="str">
        <f>IF(AL25="","",IF(AND(AN24=AN25,AO24=AO25,AP24=AP25),AQ24,$AQ$6+19))</f>
        <v/>
      </c>
      <c r="AR25" s="674" t="str">
        <f t="shared" si="4"/>
        <v/>
      </c>
      <c r="AU25" s="351"/>
      <c r="AV25" s="5"/>
      <c r="AY25" s="126"/>
    </row>
    <row r="26" spans="1:52" ht="20.25">
      <c r="A26" s="177">
        <v>21</v>
      </c>
      <c r="B26" s="641"/>
      <c r="C26" s="208"/>
      <c r="D26" s="189"/>
      <c r="F26" s="804">
        <v>21</v>
      </c>
      <c r="G26" s="828">
        <v>11</v>
      </c>
      <c r="H26" s="182" t="str">
        <f t="shared" si="18"/>
        <v/>
      </c>
      <c r="I26" s="212"/>
      <c r="J26" s="830">
        <v>5</v>
      </c>
      <c r="K26" s="185" t="str">
        <f>+H28</f>
        <v/>
      </c>
      <c r="L26" s="352"/>
      <c r="M26" s="830">
        <v>15</v>
      </c>
      <c r="N26" s="353" t="str">
        <f>+H29</f>
        <v/>
      </c>
      <c r="O26" s="213"/>
      <c r="P26" s="214"/>
      <c r="Q26" s="218">
        <v>21</v>
      </c>
      <c r="R26" s="684" t="str">
        <f t="shared" si="36"/>
        <v/>
      </c>
      <c r="S26" s="256">
        <f t="shared" ref="S26:S29" si="37">+I26</f>
        <v>0</v>
      </c>
      <c r="T26" s="257">
        <f>+I27</f>
        <v>0</v>
      </c>
      <c r="U26" s="227">
        <f t="shared" ref="U26:U29" si="38">SUM(S26-T26)</f>
        <v>0</v>
      </c>
      <c r="V26" s="105">
        <f t="shared" ref="V26:V29" si="39">IF(S26+T26=0,0,IF(S26=T26,2,IF(S26&lt;T26,1,3)))</f>
        <v>0</v>
      </c>
      <c r="W26" s="695">
        <f>+L24</f>
        <v>0</v>
      </c>
      <c r="X26" s="104">
        <f>+L25</f>
        <v>0</v>
      </c>
      <c r="Y26" s="199">
        <f t="shared" ref="Y26:Y29" si="40">SUM(W26-X26)</f>
        <v>0</v>
      </c>
      <c r="Z26" s="232">
        <f t="shared" ref="Z26:Z29" si="41">IF(W26+X26=0,0,IF(W26=X26,2,IF(W26&lt;X26,1,3)))</f>
        <v>0</v>
      </c>
      <c r="AA26" s="103">
        <f>+O28</f>
        <v>0</v>
      </c>
      <c r="AB26" s="104">
        <f>+O29</f>
        <v>0</v>
      </c>
      <c r="AC26" s="199">
        <f t="shared" ref="AC26:AC29" si="42">SUM(AA26-AB26)</f>
        <v>0</v>
      </c>
      <c r="AD26" s="232">
        <f t="shared" ref="AD26:AD29" si="43">IF(AA26+AB26=0,0,IF(AA26=AB26,2,IF(AA26&lt;AB26,1,3)))</f>
        <v>0</v>
      </c>
      <c r="AE26" s="228">
        <f t="shared" ref="AE26:AE29" si="44">SUM(S26+W26+AA26)</f>
        <v>0</v>
      </c>
      <c r="AF26" s="647">
        <f t="shared" ref="AF26:AF29" si="45">SUM(T26+X26+AB26)</f>
        <v>0</v>
      </c>
      <c r="AG26" s="670">
        <f t="shared" ref="AG26:AG29" si="46">SUM(AE26-AF26)</f>
        <v>0</v>
      </c>
      <c r="AH26" s="679">
        <f t="shared" ref="AH26:AH29" si="47">SUM(V26+Z26+AD26)</f>
        <v>0</v>
      </c>
      <c r="AI26" s="94">
        <f t="shared" ref="AI26:AI37" si="48">IF(AG26="","",IF(AG26&gt;0,AG26,0))</f>
        <v>0</v>
      </c>
      <c r="AJ26" s="94">
        <f t="shared" ref="AJ26:AJ37" si="49">IF(AG26="","",IF(AG26&lt;0,AG26,0))</f>
        <v>0</v>
      </c>
      <c r="AK26" s="246" t="str">
        <f t="shared" si="16"/>
        <v/>
      </c>
      <c r="AL26" s="647" t="str">
        <f>IF(R26="","",SMALL(AK$6:AK$37,ROWS(AN$6:AN26)))</f>
        <v/>
      </c>
      <c r="AM26" s="762"/>
      <c r="AN26" s="662" t="str">
        <f t="shared" si="2"/>
        <v/>
      </c>
      <c r="AO26" s="650" t="str">
        <f t="shared" si="3"/>
        <v/>
      </c>
      <c r="AP26" s="651" t="str">
        <f t="shared" si="17"/>
        <v/>
      </c>
      <c r="AQ26" s="250" t="str">
        <f>IF(AL26="","",IF(AND(AN25=AN26,AO25=AO26,AP25=AP26),AQ25,$AQ$6+20))</f>
        <v/>
      </c>
      <c r="AR26" s="674" t="str">
        <f t="shared" si="4"/>
        <v/>
      </c>
      <c r="AU26" s="351"/>
      <c r="AV26" s="5"/>
      <c r="AY26" s="126"/>
    </row>
    <row r="27" spans="1:52" ht="21" thickBot="1">
      <c r="A27" s="177">
        <v>22</v>
      </c>
      <c r="B27" s="641"/>
      <c r="C27" s="208"/>
      <c r="D27" s="189"/>
      <c r="F27" s="802">
        <v>22</v>
      </c>
      <c r="G27" s="829"/>
      <c r="H27" s="183" t="str">
        <f t="shared" si="18"/>
        <v/>
      </c>
      <c r="I27" s="216"/>
      <c r="J27" s="829"/>
      <c r="K27" s="354" t="str">
        <f>+H25</f>
        <v/>
      </c>
      <c r="L27" s="220"/>
      <c r="M27" s="829"/>
      <c r="N27" s="102" t="str">
        <f>+H27</f>
        <v/>
      </c>
      <c r="O27" s="217"/>
      <c r="P27" s="214"/>
      <c r="Q27" s="218">
        <v>22</v>
      </c>
      <c r="R27" s="694" t="str">
        <f t="shared" si="36"/>
        <v/>
      </c>
      <c r="S27" s="256">
        <f t="shared" si="37"/>
        <v>0</v>
      </c>
      <c r="T27" s="257">
        <f t="shared" ref="T27:T29" si="50">+I26</f>
        <v>0</v>
      </c>
      <c r="U27" s="227">
        <f t="shared" si="38"/>
        <v>0</v>
      </c>
      <c r="V27" s="105">
        <f t="shared" si="39"/>
        <v>0</v>
      </c>
      <c r="W27" s="695">
        <f>+L28</f>
        <v>0</v>
      </c>
      <c r="X27" s="104">
        <f>+L29</f>
        <v>0</v>
      </c>
      <c r="Y27" s="199">
        <f t="shared" si="40"/>
        <v>0</v>
      </c>
      <c r="Z27" s="232">
        <f t="shared" si="41"/>
        <v>0</v>
      </c>
      <c r="AA27" s="103">
        <f>+O27</f>
        <v>0</v>
      </c>
      <c r="AB27" s="104">
        <f>+O26</f>
        <v>0</v>
      </c>
      <c r="AC27" s="199">
        <f t="shared" si="42"/>
        <v>0</v>
      </c>
      <c r="AD27" s="232">
        <f t="shared" si="43"/>
        <v>0</v>
      </c>
      <c r="AE27" s="228">
        <f t="shared" si="44"/>
        <v>0</v>
      </c>
      <c r="AF27" s="647">
        <f t="shared" si="45"/>
        <v>0</v>
      </c>
      <c r="AG27" s="670">
        <f t="shared" si="46"/>
        <v>0</v>
      </c>
      <c r="AH27" s="679">
        <f t="shared" si="47"/>
        <v>0</v>
      </c>
      <c r="AI27" s="94">
        <f t="shared" si="48"/>
        <v>0</v>
      </c>
      <c r="AJ27" s="94">
        <f t="shared" si="49"/>
        <v>0</v>
      </c>
      <c r="AK27" s="246" t="str">
        <f t="shared" si="16"/>
        <v/>
      </c>
      <c r="AL27" s="647" t="str">
        <f>IF(R27="","",SMALL(AK$6:AK$37,ROWS(AN$6:AN27)))</f>
        <v/>
      </c>
      <c r="AM27" s="762"/>
      <c r="AN27" s="662" t="str">
        <f t="shared" si="2"/>
        <v/>
      </c>
      <c r="AO27" s="650" t="str">
        <f t="shared" si="3"/>
        <v/>
      </c>
      <c r="AP27" s="651" t="str">
        <f t="shared" si="17"/>
        <v/>
      </c>
      <c r="AQ27" s="250" t="str">
        <f>IF(AL27="","",IF(AND(AN26=AN27,AO26=AO27,AP26=AP27),AQ26,$AQ$6+21))</f>
        <v/>
      </c>
      <c r="AR27" s="674" t="str">
        <f t="shared" si="4"/>
        <v/>
      </c>
      <c r="AU27" s="351"/>
      <c r="AV27" s="5"/>
      <c r="AY27" s="126"/>
    </row>
    <row r="28" spans="1:52" ht="20.25">
      <c r="A28" s="177">
        <v>23</v>
      </c>
      <c r="B28" s="641"/>
      <c r="C28" s="208"/>
      <c r="D28" s="189"/>
      <c r="F28" s="803">
        <v>23</v>
      </c>
      <c r="G28" s="828">
        <v>12</v>
      </c>
      <c r="H28" s="182" t="str">
        <f t="shared" si="18"/>
        <v/>
      </c>
      <c r="I28" s="212"/>
      <c r="J28" s="830">
        <v>4</v>
      </c>
      <c r="K28" s="185" t="str">
        <f>+H27</f>
        <v/>
      </c>
      <c r="L28" s="352"/>
      <c r="M28" s="830">
        <v>16</v>
      </c>
      <c r="N28" s="353" t="str">
        <f>+H26</f>
        <v/>
      </c>
      <c r="O28" s="213"/>
      <c r="P28" s="214"/>
      <c r="Q28" s="218">
        <v>23</v>
      </c>
      <c r="R28" s="684" t="str">
        <f t="shared" si="36"/>
        <v/>
      </c>
      <c r="S28" s="256">
        <f t="shared" si="37"/>
        <v>0</v>
      </c>
      <c r="T28" s="257">
        <f>+I29</f>
        <v>0</v>
      </c>
      <c r="U28" s="227">
        <f t="shared" si="38"/>
        <v>0</v>
      </c>
      <c r="V28" s="105">
        <f t="shared" si="39"/>
        <v>0</v>
      </c>
      <c r="W28" s="695">
        <f>+L26</f>
        <v>0</v>
      </c>
      <c r="X28" s="104">
        <f>+L27</f>
        <v>0</v>
      </c>
      <c r="Y28" s="199">
        <f t="shared" si="40"/>
        <v>0</v>
      </c>
      <c r="Z28" s="232">
        <f t="shared" si="41"/>
        <v>0</v>
      </c>
      <c r="AA28" s="103">
        <f>+O29</f>
        <v>0</v>
      </c>
      <c r="AB28" s="104">
        <f>+O28</f>
        <v>0</v>
      </c>
      <c r="AC28" s="199">
        <f t="shared" si="42"/>
        <v>0</v>
      </c>
      <c r="AD28" s="232">
        <f t="shared" si="43"/>
        <v>0</v>
      </c>
      <c r="AE28" s="228">
        <f t="shared" si="44"/>
        <v>0</v>
      </c>
      <c r="AF28" s="647">
        <f t="shared" si="45"/>
        <v>0</v>
      </c>
      <c r="AG28" s="670">
        <f t="shared" si="46"/>
        <v>0</v>
      </c>
      <c r="AH28" s="679">
        <f t="shared" si="47"/>
        <v>0</v>
      </c>
      <c r="AI28" s="94">
        <f t="shared" si="48"/>
        <v>0</v>
      </c>
      <c r="AJ28" s="94">
        <f t="shared" si="49"/>
        <v>0</v>
      </c>
      <c r="AK28" s="246" t="str">
        <f t="shared" si="16"/>
        <v/>
      </c>
      <c r="AL28" s="647" t="str">
        <f>IF(R28="","",SMALL(AK$6:AK$37,ROWS(AN$6:AN28)))</f>
        <v/>
      </c>
      <c r="AM28" s="762"/>
      <c r="AN28" s="662" t="str">
        <f t="shared" si="2"/>
        <v/>
      </c>
      <c r="AO28" s="650" t="str">
        <f t="shared" si="3"/>
        <v/>
      </c>
      <c r="AP28" s="651" t="str">
        <f t="shared" si="17"/>
        <v/>
      </c>
      <c r="AQ28" s="250" t="str">
        <f>IF(AL28="","",IF(AND(AN27=AN28,AO27=AO28,AP27=AP28),AQ27,$AQ$6+22))</f>
        <v/>
      </c>
      <c r="AR28" s="674" t="str">
        <f t="shared" si="4"/>
        <v/>
      </c>
      <c r="AU28" s="351"/>
      <c r="AV28" s="5"/>
      <c r="AY28" s="126"/>
    </row>
    <row r="29" spans="1:52" ht="21" thickBot="1">
      <c r="A29" s="177">
        <v>24</v>
      </c>
      <c r="B29" s="752"/>
      <c r="C29" s="208"/>
      <c r="D29" s="189"/>
      <c r="F29" s="802">
        <v>24</v>
      </c>
      <c r="G29" s="829"/>
      <c r="H29" s="183" t="str">
        <f t="shared" si="18"/>
        <v/>
      </c>
      <c r="I29" s="216"/>
      <c r="J29" s="829"/>
      <c r="K29" s="354" t="str">
        <f>+H30</f>
        <v/>
      </c>
      <c r="L29" s="220"/>
      <c r="M29" s="829"/>
      <c r="N29" s="102" t="str">
        <f>+H28</f>
        <v/>
      </c>
      <c r="O29" s="217"/>
      <c r="P29" s="214"/>
      <c r="Q29" s="218">
        <v>24</v>
      </c>
      <c r="R29" s="694" t="str">
        <f t="shared" si="36"/>
        <v/>
      </c>
      <c r="S29" s="256">
        <f t="shared" si="37"/>
        <v>0</v>
      </c>
      <c r="T29" s="257">
        <f t="shared" si="50"/>
        <v>0</v>
      </c>
      <c r="U29" s="227">
        <f t="shared" si="38"/>
        <v>0</v>
      </c>
      <c r="V29" s="105">
        <f t="shared" si="39"/>
        <v>0</v>
      </c>
      <c r="W29" s="695">
        <f>+L31</f>
        <v>0</v>
      </c>
      <c r="X29" s="104">
        <f>+L30</f>
        <v>0</v>
      </c>
      <c r="Y29" s="199">
        <f t="shared" si="40"/>
        <v>0</v>
      </c>
      <c r="Z29" s="232">
        <f t="shared" si="41"/>
        <v>0</v>
      </c>
      <c r="AA29" s="103">
        <f t="shared" ref="AA29" si="51">+O26</f>
        <v>0</v>
      </c>
      <c r="AB29" s="104">
        <f>+O27</f>
        <v>0</v>
      </c>
      <c r="AC29" s="199">
        <f t="shared" si="42"/>
        <v>0</v>
      </c>
      <c r="AD29" s="232">
        <f t="shared" si="43"/>
        <v>0</v>
      </c>
      <c r="AE29" s="228">
        <f t="shared" si="44"/>
        <v>0</v>
      </c>
      <c r="AF29" s="647">
        <f t="shared" si="45"/>
        <v>0</v>
      </c>
      <c r="AG29" s="670">
        <f t="shared" si="46"/>
        <v>0</v>
      </c>
      <c r="AH29" s="679">
        <f t="shared" si="47"/>
        <v>0</v>
      </c>
      <c r="AI29" s="94">
        <f t="shared" si="48"/>
        <v>0</v>
      </c>
      <c r="AJ29" s="94">
        <f t="shared" si="49"/>
        <v>0</v>
      </c>
      <c r="AK29" s="246" t="str">
        <f t="shared" si="16"/>
        <v/>
      </c>
      <c r="AL29" s="647" t="str">
        <f>IF(R29="","",SMALL(AK$6:AK$37,ROWS(AN$6:AN29)))</f>
        <v/>
      </c>
      <c r="AM29" s="762"/>
      <c r="AN29" s="662" t="str">
        <f t="shared" si="2"/>
        <v/>
      </c>
      <c r="AO29" s="650" t="str">
        <f t="shared" si="3"/>
        <v/>
      </c>
      <c r="AP29" s="651" t="str">
        <f t="shared" si="17"/>
        <v/>
      </c>
      <c r="AQ29" s="250" t="str">
        <f>IF(AL29="","",IF(AND(AN28=AN29,AO28=AO29,AP28=AP29),AQ28,$AQ$6+23))</f>
        <v/>
      </c>
      <c r="AR29" s="674" t="str">
        <f t="shared" si="4"/>
        <v/>
      </c>
      <c r="AU29" s="351"/>
      <c r="AV29" s="5"/>
      <c r="AY29" s="126"/>
    </row>
    <row r="30" spans="1:52" ht="20.25">
      <c r="A30" s="177">
        <v>25</v>
      </c>
      <c r="B30" s="752"/>
      <c r="C30" s="208"/>
      <c r="D30" s="189"/>
      <c r="F30" s="804">
        <v>25</v>
      </c>
      <c r="G30" s="828">
        <v>13</v>
      </c>
      <c r="H30" s="182" t="str">
        <f t="shared" si="18"/>
        <v/>
      </c>
      <c r="I30" s="212"/>
      <c r="J30" s="830">
        <v>3</v>
      </c>
      <c r="K30" s="185" t="str">
        <f>+H32</f>
        <v/>
      </c>
      <c r="L30" s="352"/>
      <c r="M30" s="830">
        <v>10</v>
      </c>
      <c r="N30" s="353" t="str">
        <f>+H32</f>
        <v/>
      </c>
      <c r="O30" s="213"/>
      <c r="P30" s="214"/>
      <c r="Q30" s="218">
        <v>25</v>
      </c>
      <c r="R30" s="684" t="str">
        <f t="shared" si="36"/>
        <v/>
      </c>
      <c r="S30" s="256">
        <f t="shared" ref="S30:S37" si="52">+I30</f>
        <v>0</v>
      </c>
      <c r="T30" s="257">
        <f>+I31</f>
        <v>0</v>
      </c>
      <c r="U30" s="227">
        <f t="shared" si="35"/>
        <v>0</v>
      </c>
      <c r="V30" s="105">
        <f t="shared" si="7"/>
        <v>0</v>
      </c>
      <c r="W30" s="695">
        <f>+L29</f>
        <v>0</v>
      </c>
      <c r="X30" s="104">
        <f>+L28</f>
        <v>0</v>
      </c>
      <c r="Y30" s="199">
        <f t="shared" si="0"/>
        <v>0</v>
      </c>
      <c r="Z30" s="232">
        <f t="shared" si="8"/>
        <v>0</v>
      </c>
      <c r="AA30" s="103">
        <f>+O33</f>
        <v>0</v>
      </c>
      <c r="AB30" s="104">
        <f>+O32</f>
        <v>0</v>
      </c>
      <c r="AC30" s="199">
        <f t="shared" si="1"/>
        <v>0</v>
      </c>
      <c r="AD30" s="232">
        <f t="shared" si="9"/>
        <v>0</v>
      </c>
      <c r="AE30" s="228">
        <f t="shared" si="10"/>
        <v>0</v>
      </c>
      <c r="AF30" s="647">
        <f t="shared" si="11"/>
        <v>0</v>
      </c>
      <c r="AG30" s="670">
        <f t="shared" si="12"/>
        <v>0</v>
      </c>
      <c r="AH30" s="679">
        <f t="shared" si="13"/>
        <v>0</v>
      </c>
      <c r="AI30" s="94">
        <f t="shared" si="48"/>
        <v>0</v>
      </c>
      <c r="AJ30" s="94">
        <f t="shared" si="49"/>
        <v>0</v>
      </c>
      <c r="AK30" s="246" t="str">
        <f t="shared" si="16"/>
        <v/>
      </c>
      <c r="AL30" s="647" t="str">
        <f>IF(R30="","",SMALL(AK$6:AK$37,ROWS(AN$6:AN30)))</f>
        <v/>
      </c>
      <c r="AM30" s="762"/>
      <c r="AN30" s="662" t="str">
        <f t="shared" si="2"/>
        <v/>
      </c>
      <c r="AO30" s="650" t="str">
        <f t="shared" si="3"/>
        <v/>
      </c>
      <c r="AP30" s="651" t="str">
        <f t="shared" si="17"/>
        <v/>
      </c>
      <c r="AQ30" s="250" t="str">
        <f>IF(AL30="","",IF(AND(AN29=AN30,AO29=AO30,AP29=AP30),AQ29,$AQ$6+24))</f>
        <v/>
      </c>
      <c r="AR30" s="674" t="str">
        <f t="shared" si="4"/>
        <v/>
      </c>
      <c r="AU30" s="351"/>
      <c r="AV30" s="5"/>
      <c r="AY30" s="126"/>
    </row>
    <row r="31" spans="1:52" ht="21" thickBot="1">
      <c r="A31" s="177">
        <v>26</v>
      </c>
      <c r="B31" s="752"/>
      <c r="C31" s="208"/>
      <c r="D31" s="189"/>
      <c r="F31" s="802">
        <v>26</v>
      </c>
      <c r="G31" s="829"/>
      <c r="H31" s="183" t="str">
        <f t="shared" si="18"/>
        <v/>
      </c>
      <c r="I31" s="216"/>
      <c r="J31" s="829"/>
      <c r="K31" s="341" t="str">
        <f>+H29</f>
        <v/>
      </c>
      <c r="L31" s="342"/>
      <c r="M31" s="829"/>
      <c r="N31" s="343" t="str">
        <f>+H31</f>
        <v/>
      </c>
      <c r="O31" s="344"/>
      <c r="P31" s="214"/>
      <c r="Q31" s="218">
        <v>26</v>
      </c>
      <c r="R31" s="694" t="str">
        <f t="shared" si="36"/>
        <v/>
      </c>
      <c r="S31" s="256">
        <f t="shared" si="52"/>
        <v>0</v>
      </c>
      <c r="T31" s="257">
        <f t="shared" ref="T31:T33" si="53">+I30</f>
        <v>0</v>
      </c>
      <c r="U31" s="227">
        <f t="shared" si="35"/>
        <v>0</v>
      </c>
      <c r="V31" s="105">
        <f t="shared" si="7"/>
        <v>0</v>
      </c>
      <c r="W31" s="695">
        <f>+L33</f>
        <v>0</v>
      </c>
      <c r="X31" s="104">
        <f>+L32</f>
        <v>0</v>
      </c>
      <c r="Y31" s="199">
        <f t="shared" si="0"/>
        <v>0</v>
      </c>
      <c r="Z31" s="232">
        <f t="shared" si="8"/>
        <v>0</v>
      </c>
      <c r="AA31" s="103">
        <f>+O31</f>
        <v>0</v>
      </c>
      <c r="AB31" s="104">
        <f>+O30</f>
        <v>0</v>
      </c>
      <c r="AC31" s="199">
        <f t="shared" si="1"/>
        <v>0</v>
      </c>
      <c r="AD31" s="232">
        <f t="shared" si="9"/>
        <v>0</v>
      </c>
      <c r="AE31" s="228">
        <f t="shared" si="10"/>
        <v>0</v>
      </c>
      <c r="AF31" s="647">
        <f t="shared" si="11"/>
        <v>0</v>
      </c>
      <c r="AG31" s="670">
        <f t="shared" si="12"/>
        <v>0</v>
      </c>
      <c r="AH31" s="679">
        <f t="shared" si="13"/>
        <v>0</v>
      </c>
      <c r="AI31" s="94">
        <f t="shared" si="48"/>
        <v>0</v>
      </c>
      <c r="AJ31" s="94">
        <f t="shared" si="49"/>
        <v>0</v>
      </c>
      <c r="AK31" s="246" t="str">
        <f t="shared" si="16"/>
        <v/>
      </c>
      <c r="AL31" s="647" t="str">
        <f>IF(R31="","",SMALL(AK$6:AK$37,ROWS(AN$6:AN31)))</f>
        <v/>
      </c>
      <c r="AM31" s="762"/>
      <c r="AN31" s="662" t="str">
        <f t="shared" si="2"/>
        <v/>
      </c>
      <c r="AO31" s="650" t="str">
        <f t="shared" si="3"/>
        <v/>
      </c>
      <c r="AP31" s="651" t="str">
        <f t="shared" si="17"/>
        <v/>
      </c>
      <c r="AQ31" s="250" t="str">
        <f>IF(AL31="","",IF(AND(AN30=AN31,AO30=AO31,AP30=AP31),AQ30,$AQ$6+25))</f>
        <v/>
      </c>
      <c r="AR31" s="674" t="str">
        <f t="shared" si="4"/>
        <v/>
      </c>
      <c r="AU31" s="351"/>
      <c r="AV31" s="5"/>
      <c r="AY31" s="126"/>
    </row>
    <row r="32" spans="1:52" ht="20.25">
      <c r="A32" s="177">
        <v>27</v>
      </c>
      <c r="B32" s="752"/>
      <c r="C32" s="208"/>
      <c r="D32" s="189"/>
      <c r="F32" s="803">
        <v>27</v>
      </c>
      <c r="G32" s="828">
        <v>14</v>
      </c>
      <c r="H32" s="182" t="str">
        <f t="shared" si="18"/>
        <v/>
      </c>
      <c r="I32" s="212"/>
      <c r="J32" s="830">
        <v>2</v>
      </c>
      <c r="K32" s="185" t="str">
        <f>+H33</f>
        <v/>
      </c>
      <c r="L32" s="352"/>
      <c r="M32" s="830">
        <v>6</v>
      </c>
      <c r="N32" s="353" t="str">
        <f>+H33</f>
        <v/>
      </c>
      <c r="O32" s="213"/>
      <c r="P32" s="214"/>
      <c r="Q32" s="218">
        <v>27</v>
      </c>
      <c r="R32" s="684" t="str">
        <f t="shared" si="36"/>
        <v/>
      </c>
      <c r="S32" s="256">
        <f t="shared" si="52"/>
        <v>0</v>
      </c>
      <c r="T32" s="257">
        <f>+I33</f>
        <v>0</v>
      </c>
      <c r="U32" s="227">
        <f t="shared" si="35"/>
        <v>0</v>
      </c>
      <c r="V32" s="105">
        <f t="shared" si="7"/>
        <v>0</v>
      </c>
      <c r="W32" s="695">
        <f>+L30</f>
        <v>0</v>
      </c>
      <c r="X32" s="104">
        <f>+L31</f>
        <v>0</v>
      </c>
      <c r="Y32" s="199">
        <f t="shared" si="0"/>
        <v>0</v>
      </c>
      <c r="Z32" s="232">
        <f t="shared" si="8"/>
        <v>0</v>
      </c>
      <c r="AA32" s="103">
        <f>+O30</f>
        <v>0</v>
      </c>
      <c r="AB32" s="104">
        <f>+O31</f>
        <v>0</v>
      </c>
      <c r="AC32" s="199">
        <f t="shared" si="1"/>
        <v>0</v>
      </c>
      <c r="AD32" s="232">
        <f t="shared" si="9"/>
        <v>0</v>
      </c>
      <c r="AE32" s="228">
        <f t="shared" si="10"/>
        <v>0</v>
      </c>
      <c r="AF32" s="647">
        <f t="shared" si="11"/>
        <v>0</v>
      </c>
      <c r="AG32" s="670">
        <f t="shared" si="12"/>
        <v>0</v>
      </c>
      <c r="AH32" s="679">
        <f t="shared" si="13"/>
        <v>0</v>
      </c>
      <c r="AI32" s="94">
        <f t="shared" si="48"/>
        <v>0</v>
      </c>
      <c r="AJ32" s="94">
        <f t="shared" si="49"/>
        <v>0</v>
      </c>
      <c r="AK32" s="246" t="str">
        <f t="shared" si="16"/>
        <v/>
      </c>
      <c r="AL32" s="647" t="str">
        <f>IF(R32="","",SMALL(AK$6:AK$37,ROWS(AN$6:AN32)))</f>
        <v/>
      </c>
      <c r="AM32" s="762"/>
      <c r="AN32" s="662" t="str">
        <f t="shared" si="2"/>
        <v/>
      </c>
      <c r="AO32" s="650" t="str">
        <f t="shared" si="3"/>
        <v/>
      </c>
      <c r="AP32" s="651" t="str">
        <f t="shared" si="17"/>
        <v/>
      </c>
      <c r="AQ32" s="250" t="str">
        <f>IF(AL32="","",IF(AND(AN31=AN32,AO31=AO32,AP31=AP32),AQ31,$AQ$6+26))</f>
        <v/>
      </c>
      <c r="AR32" s="674" t="str">
        <f t="shared" si="4"/>
        <v/>
      </c>
      <c r="AU32" s="351"/>
      <c r="AV32" s="5"/>
      <c r="AY32" s="126"/>
    </row>
    <row r="33" spans="1:51" ht="21" thickBot="1">
      <c r="A33" s="177">
        <v>28</v>
      </c>
      <c r="B33" s="641"/>
      <c r="C33" s="208"/>
      <c r="D33" s="189"/>
      <c r="F33" s="802">
        <v>28</v>
      </c>
      <c r="G33" s="829"/>
      <c r="H33" s="183" t="str">
        <f t="shared" si="18"/>
        <v/>
      </c>
      <c r="I33" s="216"/>
      <c r="J33" s="829"/>
      <c r="K33" s="341" t="str">
        <f>+H31</f>
        <v/>
      </c>
      <c r="L33" s="342"/>
      <c r="M33" s="829"/>
      <c r="N33" s="343" t="str">
        <f>+H30</f>
        <v/>
      </c>
      <c r="O33" s="344"/>
      <c r="P33" s="214"/>
      <c r="Q33" s="218">
        <v>28</v>
      </c>
      <c r="R33" s="694" t="str">
        <f t="shared" si="36"/>
        <v/>
      </c>
      <c r="S33" s="256">
        <f t="shared" si="52"/>
        <v>0</v>
      </c>
      <c r="T33" s="257">
        <f t="shared" si="53"/>
        <v>0</v>
      </c>
      <c r="U33" s="227">
        <f t="shared" si="35"/>
        <v>0</v>
      </c>
      <c r="V33" s="105">
        <f t="shared" si="7"/>
        <v>0</v>
      </c>
      <c r="W33" s="695">
        <f>+L32</f>
        <v>0</v>
      </c>
      <c r="X33" s="104">
        <f>+L33</f>
        <v>0</v>
      </c>
      <c r="Y33" s="199">
        <f t="shared" si="0"/>
        <v>0</v>
      </c>
      <c r="Z33" s="232">
        <f t="shared" si="8"/>
        <v>0</v>
      </c>
      <c r="AA33" s="103">
        <f>+O32</f>
        <v>0</v>
      </c>
      <c r="AB33" s="104">
        <f>+O33</f>
        <v>0</v>
      </c>
      <c r="AC33" s="199">
        <f t="shared" si="1"/>
        <v>0</v>
      </c>
      <c r="AD33" s="232">
        <f t="shared" si="9"/>
        <v>0</v>
      </c>
      <c r="AE33" s="228">
        <f t="shared" si="10"/>
        <v>0</v>
      </c>
      <c r="AF33" s="647">
        <f t="shared" si="11"/>
        <v>0</v>
      </c>
      <c r="AG33" s="670">
        <f t="shared" si="12"/>
        <v>0</v>
      </c>
      <c r="AH33" s="679">
        <f t="shared" si="13"/>
        <v>0</v>
      </c>
      <c r="AI33" s="94">
        <f t="shared" si="48"/>
        <v>0</v>
      </c>
      <c r="AJ33" s="94">
        <f t="shared" si="49"/>
        <v>0</v>
      </c>
      <c r="AK33" s="246" t="str">
        <f t="shared" si="16"/>
        <v/>
      </c>
      <c r="AL33" s="647" t="str">
        <f>IF(R33="","",SMALL(AK$6:AK$37,ROWS(AN$6:AN33)))</f>
        <v/>
      </c>
      <c r="AM33" s="762"/>
      <c r="AN33" s="662" t="str">
        <f t="shared" si="2"/>
        <v/>
      </c>
      <c r="AO33" s="650" t="str">
        <f t="shared" si="3"/>
        <v/>
      </c>
      <c r="AP33" s="651" t="str">
        <f t="shared" si="17"/>
        <v/>
      </c>
      <c r="AQ33" s="250" t="str">
        <f>IF(AL33="","",IF(AND(AN32=AN33,AO32=AO33,AP32=AP33),AQ32,$AQ$6+27))</f>
        <v/>
      </c>
      <c r="AR33" s="674" t="str">
        <f t="shared" si="4"/>
        <v/>
      </c>
      <c r="AU33" s="351"/>
      <c r="AV33" s="5"/>
      <c r="AY33" s="126"/>
    </row>
    <row r="34" spans="1:51" ht="20.25">
      <c r="A34" s="177">
        <v>29</v>
      </c>
      <c r="B34" s="641"/>
      <c r="C34" s="208"/>
      <c r="D34" s="189"/>
      <c r="F34" s="804">
        <v>29</v>
      </c>
      <c r="G34" s="828">
        <v>15</v>
      </c>
      <c r="H34" s="182" t="str">
        <f t="shared" si="18"/>
        <v/>
      </c>
      <c r="I34" s="212"/>
      <c r="J34" s="830">
        <v>1</v>
      </c>
      <c r="K34" s="185" t="str">
        <f>+H36</f>
        <v/>
      </c>
      <c r="L34" s="352"/>
      <c r="M34" s="830">
        <v>14</v>
      </c>
      <c r="N34" s="353" t="str">
        <f>+H36</f>
        <v/>
      </c>
      <c r="O34" s="213"/>
      <c r="P34" s="214"/>
      <c r="Q34" s="218">
        <v>29</v>
      </c>
      <c r="R34" s="684" t="str">
        <f t="shared" si="36"/>
        <v/>
      </c>
      <c r="S34" s="256">
        <f t="shared" si="52"/>
        <v>0</v>
      </c>
      <c r="T34" s="257">
        <f>+I35</f>
        <v>0</v>
      </c>
      <c r="U34" s="227">
        <f t="shared" si="35"/>
        <v>0</v>
      </c>
      <c r="V34" s="105">
        <f t="shared" si="7"/>
        <v>0</v>
      </c>
      <c r="W34" s="695">
        <f>+L35</f>
        <v>0</v>
      </c>
      <c r="X34" s="104">
        <f>+L34</f>
        <v>0</v>
      </c>
      <c r="Y34" s="199">
        <f t="shared" si="0"/>
        <v>0</v>
      </c>
      <c r="Z34" s="232">
        <f t="shared" si="8"/>
        <v>0</v>
      </c>
      <c r="AA34" s="103">
        <f>+O36</f>
        <v>0</v>
      </c>
      <c r="AB34" s="104">
        <f>+O37</f>
        <v>0</v>
      </c>
      <c r="AC34" s="199">
        <f t="shared" si="1"/>
        <v>0</v>
      </c>
      <c r="AD34" s="232">
        <f t="shared" si="9"/>
        <v>0</v>
      </c>
      <c r="AE34" s="228">
        <f t="shared" si="10"/>
        <v>0</v>
      </c>
      <c r="AF34" s="647">
        <f t="shared" si="11"/>
        <v>0</v>
      </c>
      <c r="AG34" s="670">
        <f t="shared" si="12"/>
        <v>0</v>
      </c>
      <c r="AH34" s="679">
        <f t="shared" si="13"/>
        <v>0</v>
      </c>
      <c r="AI34" s="94">
        <f t="shared" si="48"/>
        <v>0</v>
      </c>
      <c r="AJ34" s="94">
        <f t="shared" si="49"/>
        <v>0</v>
      </c>
      <c r="AK34" s="246" t="str">
        <f t="shared" si="16"/>
        <v/>
      </c>
      <c r="AL34" s="647" t="str">
        <f>IF(R34="","",SMALL(AK$6:AK$37,ROWS(AN$6:AN34)))</f>
        <v/>
      </c>
      <c r="AM34" s="762"/>
      <c r="AN34" s="662" t="str">
        <f t="shared" si="2"/>
        <v/>
      </c>
      <c r="AO34" s="650" t="str">
        <f t="shared" si="3"/>
        <v/>
      </c>
      <c r="AP34" s="651" t="str">
        <f t="shared" si="17"/>
        <v/>
      </c>
      <c r="AQ34" s="250" t="str">
        <f>IF(AL34="","",IF(AND(AN33=AN34,AO33=AO34,AP33=AP34),AQ33,$AQ$6+28))</f>
        <v/>
      </c>
      <c r="AR34" s="674" t="str">
        <f t="shared" si="4"/>
        <v/>
      </c>
      <c r="AU34" s="351"/>
      <c r="AV34" s="5"/>
      <c r="AY34" s="126"/>
    </row>
    <row r="35" spans="1:51" ht="21" thickBot="1">
      <c r="A35" s="177">
        <v>30</v>
      </c>
      <c r="B35" s="641"/>
      <c r="C35" s="208"/>
      <c r="D35" s="189"/>
      <c r="F35" s="802">
        <v>30</v>
      </c>
      <c r="G35" s="829"/>
      <c r="H35" s="183" t="str">
        <f t="shared" si="18"/>
        <v/>
      </c>
      <c r="I35" s="216"/>
      <c r="J35" s="829"/>
      <c r="K35" s="341" t="str">
        <f>+H34</f>
        <v/>
      </c>
      <c r="L35" s="342"/>
      <c r="M35" s="829"/>
      <c r="N35" s="343" t="str">
        <f>+H35</f>
        <v/>
      </c>
      <c r="O35" s="344"/>
      <c r="P35" s="214"/>
      <c r="Q35" s="218">
        <v>30</v>
      </c>
      <c r="R35" s="694" t="str">
        <f t="shared" si="36"/>
        <v/>
      </c>
      <c r="S35" s="256">
        <f t="shared" si="52"/>
        <v>0</v>
      </c>
      <c r="T35" s="257">
        <f>+I34</f>
        <v>0</v>
      </c>
      <c r="U35" s="227">
        <f t="shared" si="35"/>
        <v>0</v>
      </c>
      <c r="V35" s="105">
        <f t="shared" si="7"/>
        <v>0</v>
      </c>
      <c r="W35" s="695">
        <f>+L36</f>
        <v>0</v>
      </c>
      <c r="X35" s="104">
        <f>+L37</f>
        <v>0</v>
      </c>
      <c r="Y35" s="199">
        <f t="shared" si="0"/>
        <v>0</v>
      </c>
      <c r="Z35" s="232">
        <f t="shared" si="8"/>
        <v>0</v>
      </c>
      <c r="AA35" s="103">
        <f>+O35</f>
        <v>0</v>
      </c>
      <c r="AB35" s="104">
        <f>+O34</f>
        <v>0</v>
      </c>
      <c r="AC35" s="199">
        <f t="shared" si="1"/>
        <v>0</v>
      </c>
      <c r="AD35" s="232">
        <f t="shared" si="9"/>
        <v>0</v>
      </c>
      <c r="AE35" s="228">
        <f t="shared" si="10"/>
        <v>0</v>
      </c>
      <c r="AF35" s="647">
        <f t="shared" si="11"/>
        <v>0</v>
      </c>
      <c r="AG35" s="670">
        <f t="shared" si="12"/>
        <v>0</v>
      </c>
      <c r="AH35" s="679">
        <f t="shared" si="13"/>
        <v>0</v>
      </c>
      <c r="AI35" s="94">
        <f t="shared" si="48"/>
        <v>0</v>
      </c>
      <c r="AJ35" s="94">
        <f t="shared" si="49"/>
        <v>0</v>
      </c>
      <c r="AK35" s="246" t="str">
        <f t="shared" si="16"/>
        <v/>
      </c>
      <c r="AL35" s="647" t="str">
        <f>IF(R35="","",SMALL(AK$6:AK$37,ROWS(AN$6:AN35)))</f>
        <v/>
      </c>
      <c r="AM35" s="762"/>
      <c r="AN35" s="662" t="str">
        <f t="shared" si="2"/>
        <v/>
      </c>
      <c r="AO35" s="650" t="str">
        <f t="shared" si="3"/>
        <v/>
      </c>
      <c r="AP35" s="651" t="str">
        <f t="shared" si="17"/>
        <v/>
      </c>
      <c r="AQ35" s="250" t="str">
        <f>IF(AL35="","",IF(AND(AN34=AN35,AO34=AO35,AP34=AP35),AQ34,$AQ$6+29))</f>
        <v/>
      </c>
      <c r="AR35" s="674" t="str">
        <f t="shared" si="4"/>
        <v/>
      </c>
      <c r="AU35" s="351"/>
      <c r="AV35" s="5"/>
      <c r="AY35" s="126"/>
    </row>
    <row r="36" spans="1:51" ht="20.25">
      <c r="A36" s="177">
        <v>31</v>
      </c>
      <c r="B36" s="641"/>
      <c r="C36" s="208"/>
      <c r="D36" s="189"/>
      <c r="F36" s="803">
        <v>31</v>
      </c>
      <c r="G36" s="828">
        <v>16</v>
      </c>
      <c r="H36" s="182" t="str">
        <f t="shared" si="18"/>
        <v/>
      </c>
      <c r="I36" s="212"/>
      <c r="J36" s="830">
        <v>8</v>
      </c>
      <c r="K36" s="185" t="str">
        <f>+H35</f>
        <v/>
      </c>
      <c r="L36" s="219"/>
      <c r="M36" s="830">
        <v>13</v>
      </c>
      <c r="N36" s="96" t="str">
        <f>+H34</f>
        <v/>
      </c>
      <c r="O36" s="213"/>
      <c r="P36" s="166"/>
      <c r="Q36" s="218">
        <v>31</v>
      </c>
      <c r="R36" s="684" t="str">
        <f t="shared" si="36"/>
        <v/>
      </c>
      <c r="S36" s="256">
        <f t="shared" si="52"/>
        <v>0</v>
      </c>
      <c r="T36" s="257">
        <f>+I37</f>
        <v>0</v>
      </c>
      <c r="U36" s="257">
        <f t="shared" si="34"/>
        <v>0</v>
      </c>
      <c r="V36" s="110">
        <f t="shared" si="7"/>
        <v>0</v>
      </c>
      <c r="W36" s="695">
        <f>+L34</f>
        <v>0</v>
      </c>
      <c r="X36" s="104">
        <f>+L35</f>
        <v>0</v>
      </c>
      <c r="Y36" s="104">
        <f t="shared" si="0"/>
        <v>0</v>
      </c>
      <c r="Z36" s="258">
        <f t="shared" si="8"/>
        <v>0</v>
      </c>
      <c r="AA36" s="103">
        <f>+O34</f>
        <v>0</v>
      </c>
      <c r="AB36" s="104">
        <f>+O35</f>
        <v>0</v>
      </c>
      <c r="AC36" s="104">
        <f t="shared" si="1"/>
        <v>0</v>
      </c>
      <c r="AD36" s="258">
        <f t="shared" si="9"/>
        <v>0</v>
      </c>
      <c r="AE36" s="256">
        <f t="shared" si="10"/>
        <v>0</v>
      </c>
      <c r="AF36" s="660">
        <f t="shared" si="11"/>
        <v>0</v>
      </c>
      <c r="AG36" s="680">
        <f t="shared" si="12"/>
        <v>0</v>
      </c>
      <c r="AH36" s="681">
        <f t="shared" si="13"/>
        <v>0</v>
      </c>
      <c r="AI36" s="94">
        <f t="shared" si="48"/>
        <v>0</v>
      </c>
      <c r="AJ36" s="94">
        <f t="shared" si="49"/>
        <v>0</v>
      </c>
      <c r="AK36" s="246" t="str">
        <f t="shared" si="16"/>
        <v/>
      </c>
      <c r="AL36" s="647" t="str">
        <f>IF(R36="","",SMALL(AK$6:AK$37,ROWS(AN$6:AN36)))</f>
        <v/>
      </c>
      <c r="AM36" s="762"/>
      <c r="AN36" s="662" t="str">
        <f t="shared" si="2"/>
        <v/>
      </c>
      <c r="AO36" s="650" t="str">
        <f t="shared" si="3"/>
        <v/>
      </c>
      <c r="AP36" s="651" t="str">
        <f t="shared" si="17"/>
        <v/>
      </c>
      <c r="AQ36" s="250" t="str">
        <f>IF(AL36="","",IF(AND(AN35=AN36,AO35=AO36,AP35=AP36),AQ35,$AQ$6+30))</f>
        <v/>
      </c>
      <c r="AR36" s="674" t="str">
        <f t="shared" si="4"/>
        <v/>
      </c>
      <c r="AU36" s="351"/>
      <c r="AV36" s="5"/>
      <c r="AY36" s="126"/>
    </row>
    <row r="37" spans="1:51" ht="21" thickBot="1">
      <c r="A37" s="179">
        <v>32</v>
      </c>
      <c r="B37" s="644"/>
      <c r="C37" s="210"/>
      <c r="D37" s="190"/>
      <c r="F37" s="802">
        <v>32</v>
      </c>
      <c r="G37" s="829"/>
      <c r="H37" s="183" t="str">
        <f t="shared" si="18"/>
        <v/>
      </c>
      <c r="I37" s="216"/>
      <c r="J37" s="829"/>
      <c r="K37" s="186" t="str">
        <f>+H37</f>
        <v/>
      </c>
      <c r="L37" s="220"/>
      <c r="M37" s="829"/>
      <c r="N37" s="102" t="str">
        <f>+H37</f>
        <v/>
      </c>
      <c r="O37" s="217"/>
      <c r="P37" s="166"/>
      <c r="Q37" s="28">
        <v>32</v>
      </c>
      <c r="R37" s="482" t="str">
        <f t="shared" si="36"/>
        <v/>
      </c>
      <c r="S37" s="229">
        <f t="shared" si="52"/>
        <v>0</v>
      </c>
      <c r="T37" s="230">
        <f>+I36</f>
        <v>0</v>
      </c>
      <c r="U37" s="230">
        <f t="shared" si="34"/>
        <v>0</v>
      </c>
      <c r="V37" s="195">
        <f t="shared" si="7"/>
        <v>0</v>
      </c>
      <c r="W37" s="696">
        <f>+L37</f>
        <v>0</v>
      </c>
      <c r="X37" s="116">
        <f>+L36</f>
        <v>0</v>
      </c>
      <c r="Y37" s="116">
        <f t="shared" si="0"/>
        <v>0</v>
      </c>
      <c r="Z37" s="233">
        <f t="shared" si="8"/>
        <v>0</v>
      </c>
      <c r="AA37" s="115">
        <f>+O37</f>
        <v>0</v>
      </c>
      <c r="AB37" s="116">
        <f>+O36</f>
        <v>0</v>
      </c>
      <c r="AC37" s="116">
        <f t="shared" si="1"/>
        <v>0</v>
      </c>
      <c r="AD37" s="233">
        <f t="shared" si="9"/>
        <v>0</v>
      </c>
      <c r="AE37" s="229">
        <f t="shared" si="10"/>
        <v>0</v>
      </c>
      <c r="AF37" s="677">
        <f t="shared" si="11"/>
        <v>0</v>
      </c>
      <c r="AG37" s="671">
        <f t="shared" si="12"/>
        <v>0</v>
      </c>
      <c r="AH37" s="682">
        <f t="shared" si="13"/>
        <v>0</v>
      </c>
      <c r="AI37" s="94">
        <f t="shared" si="48"/>
        <v>0</v>
      </c>
      <c r="AJ37" s="94">
        <f t="shared" si="49"/>
        <v>0</v>
      </c>
      <c r="AK37" s="246" t="str">
        <f t="shared" si="16"/>
        <v/>
      </c>
      <c r="AL37" s="647" t="str">
        <f>IF(R37="","",SMALL(AK$6:AK$37,ROWS(AN$6:AN37)))</f>
        <v/>
      </c>
      <c r="AM37" s="764"/>
      <c r="AN37" s="663" t="str">
        <f t="shared" si="2"/>
        <v/>
      </c>
      <c r="AO37" s="756" t="str">
        <f t="shared" si="3"/>
        <v/>
      </c>
      <c r="AP37" s="757" t="str">
        <f t="shared" si="17"/>
        <v/>
      </c>
      <c r="AQ37" s="758" t="str">
        <f>IF(AL37="","",IF(AND(AN36=AN37,AO36=AO37,AP36=AP37),AQ36,$AQ$6+31))</f>
        <v/>
      </c>
      <c r="AR37" s="712" t="str">
        <f t="shared" si="4"/>
        <v/>
      </c>
      <c r="AU37" s="351"/>
      <c r="AV37" s="5"/>
      <c r="AY37" s="126"/>
    </row>
    <row r="38" spans="1:51" ht="16.5" thickBot="1">
      <c r="A38" s="351"/>
      <c r="B38" s="125"/>
      <c r="C38" s="351"/>
      <c r="D38" s="126"/>
      <c r="H38" s="126"/>
      <c r="I38" s="121">
        <f>SUM(I6:I37)</f>
        <v>0</v>
      </c>
      <c r="J38" s="127"/>
      <c r="K38" s="355"/>
      <c r="L38" s="121">
        <f>SUM(L6:L37)</f>
        <v>0</v>
      </c>
      <c r="M38" s="127"/>
      <c r="N38" s="355"/>
      <c r="O38" s="121">
        <f>SUM(O6:O37)</f>
        <v>0</v>
      </c>
      <c r="P38" s="166"/>
      <c r="R38" s="94" t="s">
        <v>12</v>
      </c>
      <c r="S38" s="122">
        <f t="shared" ref="S38:AD38" si="54">SUM(S6:S37)</f>
        <v>0</v>
      </c>
      <c r="T38" s="122">
        <f t="shared" si="54"/>
        <v>0</v>
      </c>
      <c r="U38" s="123">
        <f t="shared" si="54"/>
        <v>0</v>
      </c>
      <c r="V38" s="124">
        <f t="shared" si="54"/>
        <v>0</v>
      </c>
      <c r="W38" s="122">
        <f t="shared" si="54"/>
        <v>0</v>
      </c>
      <c r="X38" s="122">
        <f t="shared" si="54"/>
        <v>0</v>
      </c>
      <c r="Y38" s="123">
        <f t="shared" si="54"/>
        <v>0</v>
      </c>
      <c r="Z38" s="124">
        <f t="shared" si="54"/>
        <v>0</v>
      </c>
      <c r="AA38" s="122">
        <f t="shared" si="54"/>
        <v>0</v>
      </c>
      <c r="AB38" s="122">
        <f t="shared" si="54"/>
        <v>0</v>
      </c>
      <c r="AC38" s="123">
        <f t="shared" si="54"/>
        <v>0</v>
      </c>
      <c r="AD38" s="124">
        <f t="shared" si="54"/>
        <v>0</v>
      </c>
      <c r="AE38" s="699">
        <f>SUM(AE6:AE37)</f>
        <v>0</v>
      </c>
      <c r="AF38" s="699">
        <f>SUM(AF6:AF37)</f>
        <v>0</v>
      </c>
      <c r="AG38" s="698">
        <f>SUM(AG6:AG37)</f>
        <v>0</v>
      </c>
      <c r="AH38" s="697">
        <f>SUM(AH6:AH37)</f>
        <v>0</v>
      </c>
      <c r="AI38" s="95"/>
      <c r="AJ38" s="95"/>
      <c r="AK38" s="95"/>
      <c r="AL38" s="95"/>
      <c r="AM38" s="95"/>
      <c r="AN38" s="95"/>
      <c r="AO38" s="95"/>
      <c r="AP38" s="95"/>
      <c r="AQ38" s="194"/>
      <c r="AR38" s="95"/>
      <c r="AU38" s="351"/>
      <c r="AV38" s="5"/>
      <c r="AY38" s="126"/>
    </row>
    <row r="39" spans="1:51" ht="16.5" thickBot="1">
      <c r="A39" s="351"/>
      <c r="B39" s="479" t="s">
        <v>283</v>
      </c>
      <c r="C39" s="351"/>
      <c r="D39" s="126"/>
      <c r="H39" s="126"/>
      <c r="J39" s="167"/>
      <c r="L39" s="126"/>
      <c r="M39" s="127"/>
      <c r="O39" s="126"/>
      <c r="P39" s="166"/>
      <c r="S39" s="95"/>
      <c r="T39" s="94"/>
      <c r="U39" s="94">
        <v>0</v>
      </c>
      <c r="V39" s="94">
        <v>64</v>
      </c>
      <c r="W39" s="94"/>
      <c r="X39" s="94"/>
      <c r="Y39" s="94">
        <v>0</v>
      </c>
      <c r="Z39" s="94">
        <v>64</v>
      </c>
      <c r="AA39" s="94"/>
      <c r="AB39" s="94"/>
      <c r="AC39" s="94">
        <v>0</v>
      </c>
      <c r="AD39" s="94">
        <v>64</v>
      </c>
      <c r="AE39" s="94"/>
      <c r="AF39" s="94"/>
      <c r="AG39" s="94" t="str">
        <f>IF(AG38=0,"OK","ERREUR")</f>
        <v>OK</v>
      </c>
      <c r="AH39" s="94">
        <f>SUM(V39+Z39+AD39)</f>
        <v>192</v>
      </c>
      <c r="AQ39" s="168"/>
      <c r="AU39" s="351"/>
      <c r="AV39" s="5"/>
      <c r="AY39" s="126"/>
    </row>
    <row r="40" spans="1:51" ht="16.5" thickBot="1">
      <c r="B40" s="480" t="s">
        <v>284</v>
      </c>
      <c r="H40" s="126"/>
      <c r="I40" s="169"/>
      <c r="J40" s="169"/>
      <c r="K40" s="169"/>
      <c r="L40" s="170"/>
      <c r="M40" s="171"/>
      <c r="N40" s="169"/>
      <c r="O40" s="5"/>
      <c r="AU40" s="351"/>
      <c r="AV40" s="5"/>
      <c r="AY40" s="126"/>
    </row>
    <row r="41" spans="1:51" ht="15.75">
      <c r="H41" s="181" t="s">
        <v>154</v>
      </c>
      <c r="I41" s="169"/>
      <c r="J41" s="169"/>
      <c r="K41" s="827" t="s">
        <v>133</v>
      </c>
      <c r="L41" s="827"/>
      <c r="M41" s="171"/>
      <c r="N41" s="169"/>
      <c r="O41" s="5"/>
      <c r="AI41"/>
      <c r="AJ41"/>
      <c r="AK41"/>
      <c r="AL41"/>
      <c r="AM41"/>
      <c r="AN41"/>
      <c r="AO41"/>
      <c r="AP41"/>
      <c r="AQ41"/>
      <c r="AR41"/>
      <c r="AS41" s="126"/>
    </row>
    <row r="42" spans="1:51" ht="15.75">
      <c r="AI42"/>
      <c r="AJ42"/>
      <c r="AK42"/>
      <c r="AL42"/>
      <c r="AM42"/>
      <c r="AN42"/>
      <c r="AO42"/>
      <c r="AP42"/>
      <c r="AQ42"/>
      <c r="AR42"/>
      <c r="AU42" s="351"/>
      <c r="AV42" s="5"/>
      <c r="AY42" s="126"/>
    </row>
  </sheetData>
  <sheetProtection password="CFC3" sheet="1" objects="1" scenarios="1" formatCells="0" formatColumns="0" formatRows="0" insertColumns="0" insertRows="0" insertHyperlinks="0" deleteColumns="0" deleteRows="0" sort="0"/>
  <sortState ref="B7:B37">
    <sortCondition ref="B6"/>
  </sortState>
  <mergeCells count="54">
    <mergeCell ref="AT13:AT14"/>
    <mergeCell ref="AT19:AT20"/>
    <mergeCell ref="AX16:AX17"/>
    <mergeCell ref="AQ4:AR4"/>
    <mergeCell ref="K41:L41"/>
    <mergeCell ref="G36:G37"/>
    <mergeCell ref="J36:J37"/>
    <mergeCell ref="M36:M37"/>
    <mergeCell ref="G26:G27"/>
    <mergeCell ref="J26:J27"/>
    <mergeCell ref="M26:M27"/>
    <mergeCell ref="G28:G29"/>
    <mergeCell ref="J28:J29"/>
    <mergeCell ref="M28:M29"/>
    <mergeCell ref="G32:G33"/>
    <mergeCell ref="J32:J33"/>
    <mergeCell ref="M32:M33"/>
    <mergeCell ref="G34:G35"/>
    <mergeCell ref="J34:J35"/>
    <mergeCell ref="M34:M35"/>
    <mergeCell ref="G24:G25"/>
    <mergeCell ref="J24:J25"/>
    <mergeCell ref="M24:M25"/>
    <mergeCell ref="G30:G31"/>
    <mergeCell ref="J30:J31"/>
    <mergeCell ref="M30:M31"/>
    <mergeCell ref="G20:G21"/>
    <mergeCell ref="J20:J21"/>
    <mergeCell ref="M20:M21"/>
    <mergeCell ref="G22:G23"/>
    <mergeCell ref="J22:J23"/>
    <mergeCell ref="M22:M23"/>
    <mergeCell ref="G18:G19"/>
    <mergeCell ref="J18:J19"/>
    <mergeCell ref="M18:M19"/>
    <mergeCell ref="G10:G11"/>
    <mergeCell ref="J10:J11"/>
    <mergeCell ref="M10:M11"/>
    <mergeCell ref="G12:G13"/>
    <mergeCell ref="J12:J13"/>
    <mergeCell ref="M12:M13"/>
    <mergeCell ref="J14:J15"/>
    <mergeCell ref="M14:M15"/>
    <mergeCell ref="G16:G17"/>
    <mergeCell ref="J16:J17"/>
    <mergeCell ref="M16:M17"/>
    <mergeCell ref="G8:G9"/>
    <mergeCell ref="J8:J9"/>
    <mergeCell ref="M8:M9"/>
    <mergeCell ref="Q2:S2"/>
    <mergeCell ref="H3:I3"/>
    <mergeCell ref="G6:G7"/>
    <mergeCell ref="J6:J7"/>
    <mergeCell ref="M6:M7"/>
  </mergeCells>
  <conditionalFormatting sqref="AQ6:AQ37">
    <cfRule type="duplicateValues" dxfId="2" priority="5"/>
  </conditionalFormatting>
  <conditionalFormatting sqref="AG38">
    <cfRule type="colorScale" priority="4">
      <colorScale>
        <cfvo type="num" val="-1"/>
        <cfvo type="percentile" val="0"/>
        <cfvo type="num" val="1"/>
        <color rgb="FFFF0000"/>
        <color rgb="FFA0F737"/>
        <color rgb="FFFF0000"/>
      </colorScale>
    </cfRule>
  </conditionalFormatting>
  <conditionalFormatting sqref="AG39">
    <cfRule type="containsText" dxfId="1" priority="2" operator="containsText" text="ERREUR">
      <formula>NOT(ISERROR(SEARCH("ERREUR",AG39)))</formula>
    </cfRule>
    <cfRule type="containsText" dxfId="0" priority="3" operator="containsText" text="OK">
      <formula>NOT(ISERROR(SEARCH("OK",AG39)))</formula>
    </cfRule>
  </conditionalFormatting>
  <hyperlinks>
    <hyperlink ref="A2" location="'Tirage Renc.'!A1" display="'Tirage Renc.'!A1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43CEFF"/>
  </sheetPr>
  <dimension ref="A1:O12"/>
  <sheetViews>
    <sheetView view="pageBreakPreview" zoomScale="90" zoomScaleNormal="90" zoomScaleSheetLayoutView="90" workbookViewId="0">
      <selection activeCell="A7" sqref="A7"/>
    </sheetView>
  </sheetViews>
  <sheetFormatPr baseColWidth="10" defaultRowHeight="15"/>
  <cols>
    <col min="1" max="1" width="18.7109375" style="2" customWidth="1"/>
    <col min="2" max="2" width="14" style="2" customWidth="1"/>
    <col min="3" max="3" width="25.7109375" style="2" customWidth="1"/>
    <col min="4" max="4" width="14.140625" style="2" customWidth="1"/>
    <col min="5" max="5" width="25.85546875" style="2" customWidth="1"/>
    <col min="6" max="6" width="13.42578125" style="2" customWidth="1"/>
    <col min="7" max="7" width="26.140625" style="2" customWidth="1"/>
    <col min="8" max="16384" width="11.42578125" style="2"/>
  </cols>
  <sheetData>
    <row r="1" spans="1:15" ht="45.75">
      <c r="A1" s="265"/>
      <c r="B1" s="265"/>
      <c r="C1" s="265"/>
      <c r="D1" s="265"/>
      <c r="E1" s="265"/>
      <c r="F1" s="265"/>
      <c r="G1" s="265"/>
    </row>
    <row r="2" spans="1:15" ht="32.25" customHeight="1">
      <c r="A2" s="265"/>
      <c r="B2" s="265"/>
      <c r="C2" s="265"/>
      <c r="D2" s="402" t="s">
        <v>170</v>
      </c>
      <c r="E2" s="265"/>
      <c r="F2" s="265"/>
      <c r="G2" s="265"/>
    </row>
    <row r="3" spans="1:15" ht="46.5" thickBot="1">
      <c r="A3" s="265"/>
      <c r="B3" s="266"/>
      <c r="C3" s="265"/>
      <c r="D3" s="266"/>
      <c r="E3" s="265"/>
      <c r="F3" s="266"/>
      <c r="G3" s="265"/>
    </row>
    <row r="4" spans="1:15" ht="46.5" thickBot="1">
      <c r="A4" s="267" t="s">
        <v>96</v>
      </c>
      <c r="B4" s="292" t="s">
        <v>95</v>
      </c>
      <c r="C4" s="293" t="s">
        <v>97</v>
      </c>
      <c r="D4" s="292" t="s">
        <v>95</v>
      </c>
      <c r="E4" s="294" t="s">
        <v>98</v>
      </c>
      <c r="F4" s="292" t="s">
        <v>95</v>
      </c>
      <c r="G4" s="296" t="s">
        <v>99</v>
      </c>
    </row>
    <row r="5" spans="1:15" ht="45.75">
      <c r="A5" s="269"/>
      <c r="B5" s="297">
        <v>1</v>
      </c>
      <c r="C5" s="271" t="s">
        <v>175</v>
      </c>
      <c r="D5" s="297">
        <v>7</v>
      </c>
      <c r="E5" s="272" t="s">
        <v>191</v>
      </c>
      <c r="F5" s="297">
        <v>2</v>
      </c>
      <c r="G5" s="272" t="s">
        <v>196</v>
      </c>
    </row>
    <row r="6" spans="1:15" ht="45.75">
      <c r="A6" s="553" t="s">
        <v>104</v>
      </c>
      <c r="B6" s="299">
        <v>3</v>
      </c>
      <c r="C6" s="275" t="s">
        <v>176</v>
      </c>
      <c r="D6" s="299">
        <v>5</v>
      </c>
      <c r="E6" s="276" t="s">
        <v>192</v>
      </c>
      <c r="F6" s="299">
        <v>4</v>
      </c>
      <c r="G6" s="276" t="s">
        <v>197</v>
      </c>
    </row>
    <row r="7" spans="1:15" ht="45.75">
      <c r="A7" s="603" t="s">
        <v>100</v>
      </c>
      <c r="B7" s="299">
        <v>5</v>
      </c>
      <c r="C7" s="277" t="s">
        <v>177</v>
      </c>
      <c r="D7" s="299">
        <v>3</v>
      </c>
      <c r="E7" s="278" t="s">
        <v>193</v>
      </c>
      <c r="F7" s="274">
        <v>6</v>
      </c>
      <c r="G7" s="278" t="s">
        <v>199</v>
      </c>
    </row>
    <row r="8" spans="1:15" ht="46.5" thickBot="1">
      <c r="A8" s="279"/>
      <c r="B8" s="301">
        <v>7</v>
      </c>
      <c r="C8" s="281" t="s">
        <v>178</v>
      </c>
      <c r="D8" s="301">
        <v>1</v>
      </c>
      <c r="E8" s="282" t="s">
        <v>194</v>
      </c>
      <c r="F8" s="280">
        <v>8</v>
      </c>
      <c r="G8" s="282" t="s">
        <v>198</v>
      </c>
    </row>
    <row r="9" spans="1:15" ht="35.25">
      <c r="A9" s="285"/>
      <c r="B9" s="286"/>
      <c r="C9" s="287"/>
      <c r="D9" s="286"/>
      <c r="E9" s="285"/>
      <c r="F9" s="286"/>
      <c r="G9" s="285"/>
    </row>
    <row r="10" spans="1:15" ht="35.25">
      <c r="A10" s="285"/>
      <c r="B10" s="286"/>
      <c r="C10" s="287"/>
      <c r="D10" s="286"/>
      <c r="E10" s="285"/>
      <c r="F10" s="286"/>
      <c r="G10" s="285"/>
    </row>
    <row r="11" spans="1:15" ht="30.75">
      <c r="A11" s="262"/>
      <c r="B11" s="263"/>
      <c r="C11" s="264"/>
      <c r="D11" s="263"/>
      <c r="E11" s="262"/>
      <c r="F11" s="263"/>
      <c r="G11" s="262"/>
    </row>
    <row r="12" spans="1:15" ht="15.75">
      <c r="I12" s="16"/>
      <c r="J12" s="68"/>
      <c r="K12" s="16"/>
      <c r="L12" s="68"/>
      <c r="M12" s="16"/>
      <c r="N12" s="68"/>
      <c r="O12" s="16"/>
    </row>
  </sheetData>
  <pageMargins left="0.3" right="0.19685039370078741" top="0.39" bottom="0.74803149606299213" header="0.19685039370078741" footer="0.31496062992125984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Z64"/>
  <sheetViews>
    <sheetView zoomScaleNormal="100" zoomScaleSheetLayoutView="90" workbookViewId="0">
      <selection activeCell="B26" sqref="B26"/>
    </sheetView>
  </sheetViews>
  <sheetFormatPr baseColWidth="10" defaultRowHeight="15"/>
  <cols>
    <col min="1" max="1" width="5.85546875" style="90" customWidth="1"/>
    <col min="2" max="2" width="22.28515625" style="90" customWidth="1"/>
    <col min="3" max="3" width="17" style="90" customWidth="1"/>
    <col min="4" max="4" width="9.28515625" style="90" customWidth="1"/>
    <col min="5" max="6" width="6.140625" style="90" customWidth="1"/>
    <col min="7" max="7" width="6.42578125" style="90" customWidth="1"/>
    <col min="8" max="8" width="17" style="90" customWidth="1"/>
    <col min="9" max="9" width="5.85546875" style="90" customWidth="1"/>
    <col min="10" max="10" width="5.140625" style="90" customWidth="1"/>
    <col min="11" max="11" width="16.5703125" style="90" customWidth="1"/>
    <col min="12" max="12" width="5.85546875" style="90" customWidth="1"/>
    <col min="13" max="13" width="5.42578125" style="90" customWidth="1"/>
    <col min="14" max="14" width="16.7109375" style="90" customWidth="1"/>
    <col min="15" max="15" width="6.42578125" style="90" customWidth="1"/>
    <col min="16" max="16" width="3.7109375" style="90" customWidth="1"/>
    <col min="17" max="17" width="8.42578125" style="90" customWidth="1"/>
    <col min="18" max="18" width="25.5703125" style="90" customWidth="1"/>
    <col min="19" max="19" width="5.7109375" style="90" customWidth="1"/>
    <col min="20" max="20" width="5.28515625" style="90" customWidth="1"/>
    <col min="21" max="21" width="6.7109375" style="90" customWidth="1"/>
    <col min="22" max="22" width="6.5703125" style="90" customWidth="1"/>
    <col min="23" max="23" width="4.85546875" style="90" customWidth="1"/>
    <col min="24" max="24" width="4.7109375" style="90" customWidth="1"/>
    <col min="25" max="25" width="7.140625" style="90" customWidth="1"/>
    <col min="26" max="26" width="6.5703125" style="90" customWidth="1"/>
    <col min="27" max="27" width="5.140625" style="90" customWidth="1"/>
    <col min="28" max="28" width="4.85546875" style="90" customWidth="1"/>
    <col min="29" max="29" width="7.42578125" style="90" customWidth="1"/>
    <col min="30" max="31" width="6.28515625" style="90" customWidth="1"/>
    <col min="32" max="32" width="5.5703125" style="90" customWidth="1"/>
    <col min="33" max="33" width="10.42578125" style="90" customWidth="1"/>
    <col min="34" max="34" width="9.140625" style="90" customWidth="1"/>
    <col min="35" max="35" width="10.5703125" style="126" hidden="1" customWidth="1"/>
    <col min="36" max="36" width="8.85546875" style="126" hidden="1" customWidth="1"/>
    <col min="37" max="37" width="12.85546875" style="90" hidden="1" customWidth="1"/>
    <col min="38" max="38" width="11.28515625" style="90" hidden="1" customWidth="1"/>
    <col min="39" max="39" width="6.140625" style="90" customWidth="1"/>
    <col min="40" max="40" width="8.7109375" style="90" customWidth="1"/>
    <col min="41" max="41" width="6.85546875" style="126" customWidth="1"/>
    <col min="42" max="42" width="7.85546875" style="90" customWidth="1"/>
    <col min="43" max="43" width="8.140625" style="90" customWidth="1"/>
    <col min="44" max="44" width="28.28515625" style="90" customWidth="1"/>
    <col min="45" max="45" width="8.28515625" style="90" customWidth="1"/>
    <col min="46" max="46" width="6.140625" style="90" customWidth="1"/>
    <col min="47" max="47" width="19.140625" style="90" customWidth="1"/>
    <col min="48" max="48" width="7.7109375" style="90" customWidth="1"/>
    <col min="49" max="49" width="9.5703125" style="90" customWidth="1"/>
    <col min="50" max="50" width="7.140625" style="90" customWidth="1"/>
    <col min="51" max="51" width="21" style="90" customWidth="1"/>
    <col min="52" max="52" width="7.140625" style="90" customWidth="1"/>
    <col min="53" max="16384" width="11.42578125" style="90"/>
  </cols>
  <sheetData>
    <row r="1" spans="1:52" ht="60" customHeight="1">
      <c r="A1" s="211"/>
      <c r="B1" s="125"/>
      <c r="C1" s="211"/>
      <c r="D1" s="126"/>
      <c r="E1" s="211"/>
      <c r="F1" s="799"/>
      <c r="G1" s="211"/>
      <c r="H1" s="126"/>
      <c r="I1" s="126"/>
      <c r="J1" s="127"/>
      <c r="K1" s="211"/>
      <c r="L1" s="126"/>
      <c r="M1" s="127"/>
      <c r="N1" s="211"/>
      <c r="O1" s="128" t="s">
        <v>0</v>
      </c>
      <c r="Q1" s="130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L1" s="211"/>
      <c r="AM1" s="735"/>
      <c r="AN1" s="211"/>
      <c r="AP1" s="247"/>
      <c r="AQ1" s="131"/>
      <c r="AR1" s="211"/>
      <c r="AT1" s="126"/>
      <c r="AU1" s="211"/>
      <c r="AV1" s="5"/>
      <c r="AW1" s="211"/>
      <c r="AX1" s="211"/>
      <c r="AY1" s="126"/>
      <c r="AZ1" s="211"/>
    </row>
    <row r="2" spans="1:52" ht="21" thickBot="1">
      <c r="A2" s="254" t="s">
        <v>167</v>
      </c>
      <c r="B2" s="255"/>
      <c r="C2" s="211"/>
      <c r="D2" s="126"/>
      <c r="E2" s="211"/>
      <c r="F2" s="799"/>
      <c r="G2" s="211"/>
      <c r="H2" s="132"/>
      <c r="I2" s="133"/>
      <c r="J2" s="127"/>
      <c r="K2" s="133"/>
      <c r="L2" s="133"/>
      <c r="M2" s="127"/>
      <c r="N2" s="133"/>
      <c r="O2" s="133"/>
      <c r="Q2" s="817" t="s">
        <v>156</v>
      </c>
      <c r="R2" s="817"/>
      <c r="S2" s="817"/>
      <c r="T2" s="133"/>
      <c r="U2" s="135" t="s">
        <v>131</v>
      </c>
      <c r="V2" s="135"/>
      <c r="W2" s="135"/>
      <c r="X2" s="135"/>
      <c r="Y2" s="135"/>
      <c r="Z2" s="135"/>
      <c r="AA2" s="133"/>
      <c r="AB2" s="133"/>
      <c r="AC2" s="133"/>
      <c r="AD2" s="133"/>
      <c r="AE2" s="133"/>
      <c r="AF2" s="133"/>
      <c r="AG2" s="133"/>
      <c r="AH2" s="133"/>
      <c r="AL2" s="133"/>
      <c r="AM2" s="133"/>
      <c r="AN2" s="133"/>
      <c r="AO2" s="133"/>
      <c r="AP2" s="133"/>
    </row>
    <row r="3" spans="1:52" ht="21" thickBot="1">
      <c r="B3" s="818" t="s">
        <v>355</v>
      </c>
      <c r="C3" s="819"/>
      <c r="D3" s="126"/>
      <c r="E3" s="136"/>
      <c r="F3" s="136"/>
      <c r="G3" s="136"/>
      <c r="H3" s="820"/>
      <c r="I3" s="820"/>
      <c r="J3" s="127"/>
      <c r="K3" s="137" t="s">
        <v>165</v>
      </c>
      <c r="L3" s="138" t="s">
        <v>166</v>
      </c>
      <c r="M3" s="139"/>
      <c r="N3" s="136"/>
      <c r="O3" s="133"/>
      <c r="Q3" s="130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L3" s="211"/>
      <c r="AM3" s="735"/>
      <c r="AN3" s="211"/>
      <c r="AP3" s="247"/>
      <c r="AQ3" s="131"/>
      <c r="AT3" s="136"/>
      <c r="AU3" s="152" t="s">
        <v>13</v>
      </c>
      <c r="AV3" s="5"/>
      <c r="AW3" s="136"/>
      <c r="AX3" s="136"/>
      <c r="AY3" s="153" t="s">
        <v>14</v>
      </c>
      <c r="AZ3" s="136"/>
    </row>
    <row r="4" spans="1:52" ht="24" thickBot="1">
      <c r="A4" s="174"/>
      <c r="B4" s="180"/>
      <c r="C4" s="175"/>
      <c r="D4" s="133"/>
      <c r="E4" s="136"/>
      <c r="F4" s="136"/>
      <c r="G4" s="136"/>
      <c r="H4" s="126"/>
      <c r="I4" s="126"/>
      <c r="J4" s="127"/>
      <c r="K4" s="211"/>
      <c r="L4" s="126"/>
      <c r="M4" s="127"/>
      <c r="N4" s="211"/>
      <c r="O4" s="128"/>
      <c r="Q4" s="141"/>
      <c r="R4" s="142"/>
      <c r="S4" s="143" t="s">
        <v>10</v>
      </c>
      <c r="T4" s="143"/>
      <c r="U4" s="144"/>
      <c r="V4" s="145"/>
      <c r="W4" s="146" t="s">
        <v>9</v>
      </c>
      <c r="X4" s="144"/>
      <c r="Y4" s="144"/>
      <c r="Z4" s="144"/>
      <c r="AA4" s="147" t="s">
        <v>11</v>
      </c>
      <c r="AB4" s="148"/>
      <c r="AC4" s="148"/>
      <c r="AD4" s="149"/>
      <c r="AE4" s="150" t="s">
        <v>8</v>
      </c>
      <c r="AF4" s="150"/>
      <c r="AG4" s="150"/>
      <c r="AH4" s="145"/>
      <c r="AL4" s="91"/>
      <c r="AM4" s="140"/>
      <c r="AN4" s="140"/>
      <c r="AO4" s="133"/>
      <c r="AP4" s="136"/>
      <c r="AQ4" s="818" t="s">
        <v>147</v>
      </c>
      <c r="AR4" s="819"/>
      <c r="AT4" s="211"/>
      <c r="AU4" s="165" t="s">
        <v>152</v>
      </c>
      <c r="AV4" s="5"/>
      <c r="AW4" s="211"/>
      <c r="AX4" s="211"/>
      <c r="AY4" s="126"/>
      <c r="AZ4" s="211"/>
    </row>
    <row r="5" spans="1:52" ht="21" thickBot="1">
      <c r="A5" s="174"/>
      <c r="B5" s="134" t="s">
        <v>2</v>
      </c>
      <c r="C5" s="133" t="s">
        <v>141</v>
      </c>
      <c r="D5" s="805" t="s">
        <v>153</v>
      </c>
      <c r="E5" s="211"/>
      <c r="F5" s="799"/>
      <c r="G5" s="93" t="s">
        <v>123</v>
      </c>
      <c r="H5" s="154" t="s">
        <v>122</v>
      </c>
      <c r="I5" s="155" t="s">
        <v>126</v>
      </c>
      <c r="J5" s="205" t="s">
        <v>123</v>
      </c>
      <c r="K5" s="154" t="s">
        <v>124</v>
      </c>
      <c r="L5" s="155" t="s">
        <v>126</v>
      </c>
      <c r="M5" s="205" t="s">
        <v>123</v>
      </c>
      <c r="N5" s="154" t="s">
        <v>125</v>
      </c>
      <c r="O5" s="155" t="s">
        <v>126</v>
      </c>
      <c r="Q5" s="28"/>
      <c r="R5" s="157" t="s">
        <v>2</v>
      </c>
      <c r="S5" s="144" t="s">
        <v>6</v>
      </c>
      <c r="T5" s="158" t="s">
        <v>7</v>
      </c>
      <c r="U5" s="158" t="s">
        <v>4</v>
      </c>
      <c r="V5" s="159" t="s">
        <v>5</v>
      </c>
      <c r="W5" s="160" t="s">
        <v>6</v>
      </c>
      <c r="X5" s="158" t="s">
        <v>7</v>
      </c>
      <c r="Y5" s="158" t="s">
        <v>4</v>
      </c>
      <c r="Z5" s="159" t="s">
        <v>5</v>
      </c>
      <c r="AA5" s="144" t="s">
        <v>6</v>
      </c>
      <c r="AB5" s="158" t="s">
        <v>7</v>
      </c>
      <c r="AC5" s="158" t="s">
        <v>4</v>
      </c>
      <c r="AD5" s="158" t="s">
        <v>5</v>
      </c>
      <c r="AE5" s="161" t="s">
        <v>6</v>
      </c>
      <c r="AF5" s="162" t="s">
        <v>7</v>
      </c>
      <c r="AG5" s="163" t="s">
        <v>4</v>
      </c>
      <c r="AH5" s="164" t="s">
        <v>3</v>
      </c>
      <c r="AI5" s="126" t="s">
        <v>163</v>
      </c>
      <c r="AJ5" s="126" t="s">
        <v>164</v>
      </c>
      <c r="AK5" s="136" t="s">
        <v>161</v>
      </c>
      <c r="AL5" s="782" t="s">
        <v>162</v>
      </c>
      <c r="AM5" s="784"/>
      <c r="AN5" s="783" t="s">
        <v>3</v>
      </c>
      <c r="AO5" s="664" t="s">
        <v>4</v>
      </c>
      <c r="AP5" s="665" t="s">
        <v>126</v>
      </c>
      <c r="AQ5" s="806" t="s">
        <v>1</v>
      </c>
      <c r="AR5" s="807" t="s">
        <v>2</v>
      </c>
      <c r="AT5" s="126"/>
      <c r="AU5" s="211"/>
      <c r="AV5" s="5"/>
      <c r="AW5" s="211"/>
      <c r="AX5" s="211"/>
      <c r="AY5" s="126"/>
      <c r="AZ5" s="211"/>
    </row>
    <row r="6" spans="1:52" ht="20.25">
      <c r="A6" s="176">
        <v>1</v>
      </c>
      <c r="B6" s="751"/>
      <c r="C6" s="206"/>
      <c r="D6" s="188"/>
      <c r="E6" s="211"/>
      <c r="F6" s="803">
        <v>1</v>
      </c>
      <c r="G6" s="821">
        <v>1</v>
      </c>
      <c r="H6" s="182" t="str">
        <f t="shared" ref="H6:H13" si="0">IF(ISNA(MATCH(F6,$D$6:$D$15,0)),"",INDEX($B$6:$B$15,MATCH(F6,$D$6:$D$15,0)))</f>
        <v/>
      </c>
      <c r="I6" s="212"/>
      <c r="J6" s="823">
        <v>7</v>
      </c>
      <c r="K6" s="185" t="str">
        <f>+H6</f>
        <v/>
      </c>
      <c r="L6" s="212"/>
      <c r="M6" s="823">
        <v>2</v>
      </c>
      <c r="N6" s="96" t="str">
        <f>+H6</f>
        <v/>
      </c>
      <c r="O6" s="213"/>
      <c r="Q6" s="215">
        <v>1</v>
      </c>
      <c r="R6" s="722" t="str">
        <f>+H6</f>
        <v/>
      </c>
      <c r="S6" s="97">
        <f>+I6</f>
        <v>0</v>
      </c>
      <c r="T6" s="98">
        <f>+I7</f>
        <v>0</v>
      </c>
      <c r="U6" s="98">
        <f>SUM(S6-T6)</f>
        <v>0</v>
      </c>
      <c r="V6" s="490">
        <f>IF(S6+T6=0,0,IF(S6=T6,2,IF(S6&lt;T6,1,3)))</f>
        <v>0</v>
      </c>
      <c r="W6" s="687">
        <f>+L6</f>
        <v>0</v>
      </c>
      <c r="X6" s="686">
        <f>+L7</f>
        <v>0</v>
      </c>
      <c r="Y6" s="686">
        <f t="shared" ref="Y6:Y13" si="1">SUM(W6-X6)</f>
        <v>0</v>
      </c>
      <c r="Z6" s="744">
        <f>IF(W6+X6=0,0,IF(W6=X6,2,IF(W6&lt;X6,1,3)))</f>
        <v>0</v>
      </c>
      <c r="AA6" s="687">
        <f>+O6</f>
        <v>0</v>
      </c>
      <c r="AB6" s="686">
        <f>+O7</f>
        <v>0</v>
      </c>
      <c r="AC6" s="686">
        <f t="shared" ref="AC6:AC13" si="2">SUM(AA6-AB6)</f>
        <v>0</v>
      </c>
      <c r="AD6" s="744">
        <f>IF(AA6+AB6=0,0,IF(AA6=AB6,2,IF(AA6&lt;AB6,1,3)))</f>
        <v>0</v>
      </c>
      <c r="AE6" s="723">
        <f>SUM(S6+W6+AA6)</f>
        <v>0</v>
      </c>
      <c r="AF6" s="98">
        <f>SUM(T6+X6+AB6)</f>
        <v>0</v>
      </c>
      <c r="AG6" s="675">
        <f>SUM(AE6-AF6)</f>
        <v>0</v>
      </c>
      <c r="AH6" s="678">
        <f>SUM(V6+Z6+AD6)</f>
        <v>0</v>
      </c>
      <c r="AI6" s="732">
        <f>IF(AG6="","",IF(AG6&gt;0,AG6,0))</f>
        <v>0</v>
      </c>
      <c r="AJ6" s="732">
        <f>IF(AG6="","",IF(AG6&lt;0,AG6,0))</f>
        <v>0</v>
      </c>
      <c r="AK6" s="746" t="str">
        <f>IF(OR(R6="",AH6="",AG6=""),"",RANK(AH6,$AH$6:$AH$13)+SUM(-AG6/100)-(+AE6/1000)+COUNTIF(R$6:R$13,"&lt;="&amp;R6+1)/100000+ROW()/1000000)</f>
        <v/>
      </c>
      <c r="AL6" s="747" t="str">
        <f>IF(R6="","",SMALL(AK$6:AK$13,ROWS(AN$6:AN6)))</f>
        <v/>
      </c>
      <c r="AM6" s="793"/>
      <c r="AN6" s="792" t="str">
        <f>IF(R6="","",INDEX($AH$6:$AH$13,MATCH(AL6,$AK$6:$AK$13,0)))</f>
        <v/>
      </c>
      <c r="AO6" s="748" t="str">
        <f>IF(R6="","",INDEX($AG$6:$AG13,MATCH(AL6,$AK$6:$AK$13,0)))</f>
        <v/>
      </c>
      <c r="AP6" s="673" t="str">
        <f>IF(R6="","",INDEX($AE$6:$AE$13,MATCH(AL6,$AK$6:$AK$13,0)))</f>
        <v/>
      </c>
      <c r="AQ6" s="733" t="str">
        <f>IF(AL6="","",1)</f>
        <v/>
      </c>
      <c r="AR6" s="635" t="str">
        <f t="shared" ref="AR6:AR13" si="3">IF(OR(R6="",AH6=""),"",INDEX($R$6:$R$13,MATCH(AL6,$AK$6:$AK$13,0)))</f>
        <v/>
      </c>
      <c r="AT6" s="825">
        <v>2</v>
      </c>
      <c r="AU6" s="109" t="str">
        <f>+AR6</f>
        <v/>
      </c>
      <c r="AV6" s="29">
        <v>0</v>
      </c>
      <c r="AY6" s="126"/>
    </row>
    <row r="7" spans="1:52" ht="21" thickBot="1">
      <c r="A7" s="177">
        <v>2</v>
      </c>
      <c r="B7" s="640"/>
      <c r="C7" s="207"/>
      <c r="D7" s="189"/>
      <c r="E7" s="211"/>
      <c r="F7" s="802">
        <v>2</v>
      </c>
      <c r="G7" s="822"/>
      <c r="H7" s="187" t="str">
        <f t="shared" si="0"/>
        <v/>
      </c>
      <c r="I7" s="216"/>
      <c r="J7" s="824"/>
      <c r="K7" s="184" t="str">
        <f>+H8</f>
        <v/>
      </c>
      <c r="L7" s="216"/>
      <c r="M7" s="824"/>
      <c r="N7" s="102" t="str">
        <f>+H9</f>
        <v/>
      </c>
      <c r="O7" s="217"/>
      <c r="Q7" s="218">
        <v>2</v>
      </c>
      <c r="R7" s="694" t="str">
        <f>+H7</f>
        <v/>
      </c>
      <c r="S7" s="103">
        <f t="shared" ref="S7:S13" si="4">+I7</f>
        <v>0</v>
      </c>
      <c r="T7" s="104">
        <f>+I6</f>
        <v>0</v>
      </c>
      <c r="U7" s="104">
        <f t="shared" ref="U7:U13" si="5">SUM(S7-T7)</f>
        <v>0</v>
      </c>
      <c r="V7" s="105">
        <f>IF(S7+T7=0,0,IF(S7=T7,2,IF(S7&lt;T7,1,3)))</f>
        <v>0</v>
      </c>
      <c r="W7" s="103">
        <f>+L8</f>
        <v>0</v>
      </c>
      <c r="X7" s="104">
        <f>+L9</f>
        <v>0</v>
      </c>
      <c r="Y7" s="104">
        <f t="shared" si="1"/>
        <v>0</v>
      </c>
      <c r="Z7" s="105">
        <f>IF(W7+X7=0,0,IF(W7=X7,2,IF(W7&lt;X7,1,3)))</f>
        <v>0</v>
      </c>
      <c r="AA7" s="103">
        <f>+O8</f>
        <v>0</v>
      </c>
      <c r="AB7" s="104">
        <f>+O9</f>
        <v>0</v>
      </c>
      <c r="AC7" s="104">
        <f t="shared" si="2"/>
        <v>0</v>
      </c>
      <c r="AD7" s="105">
        <f>IF(AA7+AB7=0,0,IF(AA7=AB7,2,IF(AA7&lt;AB7,1,3)))</f>
        <v>0</v>
      </c>
      <c r="AE7" s="695">
        <f t="shared" ref="AE7:AE13" si="6">SUM(S7+W7+AA7)</f>
        <v>0</v>
      </c>
      <c r="AF7" s="104">
        <f t="shared" ref="AF7:AF13" si="7">SUM(T7+X7+AB7)</f>
        <v>0</v>
      </c>
      <c r="AG7" s="258">
        <f t="shared" ref="AG7:AG13" si="8">SUM(AE7-AF7)</f>
        <v>0</v>
      </c>
      <c r="AH7" s="724">
        <f t="shared" ref="AH7:AH13" si="9">SUM(V7+Z7+AD7)</f>
        <v>0</v>
      </c>
      <c r="AI7" s="700">
        <f t="shared" ref="AI7:AI12" si="10">IF(AG7="","",IF(AG7&gt;0,AG7,0))</f>
        <v>0</v>
      </c>
      <c r="AJ7" s="700">
        <f t="shared" ref="AJ7:AJ13" si="11">IF(AG7="","",IF(AG7&lt;0,AG7,0))</f>
        <v>0</v>
      </c>
      <c r="AK7" s="746" t="str">
        <f t="shared" ref="AK7:AK13" si="12">IF(OR(R7="",AH7="",AG7=""),"",RANK(AH7,$AH$6:$AH$13)+SUM(-AG7/100)-(+AE7/1000)+COUNTIF(R$6:R$13,"&lt;="&amp;R7+1)/100000+ROW()/1000000)</f>
        <v/>
      </c>
      <c r="AL7" s="747" t="str">
        <f>IF(R7="","",SMALL(AK$6:AK$13,ROWS(AN$6:AN7)))</f>
        <v/>
      </c>
      <c r="AM7" s="762"/>
      <c r="AN7" s="779" t="str">
        <f t="shared" ref="AN7:AN13" si="13">IF(R7="","",INDEX($AH$6:$AH$13,MATCH(AL7,$AK$6:$AK$13,0)))</f>
        <v/>
      </c>
      <c r="AO7" s="357" t="str">
        <f>IF(R7="","",INDEX($AG$6:$AG13,MATCH(AL7,$AK$6:$AK$13,0)))</f>
        <v/>
      </c>
      <c r="AP7" s="674" t="str">
        <f t="shared" ref="AP7:AP13" si="14">IF(R7="","",INDEX($AE$6:$AE$13,MATCH(AL7,$AK$6:$AK$13,0)))</f>
        <v/>
      </c>
      <c r="AQ7" s="734" t="str">
        <f>IF(AL7="","",IF(AND(AN6=AN7,AO6=AO7,AP6=AP7),AQ6,$AQ$6+1))</f>
        <v/>
      </c>
      <c r="AR7" s="636" t="str">
        <f t="shared" si="3"/>
        <v/>
      </c>
      <c r="AT7" s="826"/>
      <c r="AU7" s="111" t="str">
        <f>+AR7</f>
        <v/>
      </c>
      <c r="AV7" s="30">
        <v>0</v>
      </c>
      <c r="AY7" s="126"/>
    </row>
    <row r="8" spans="1:52" ht="21" thickBot="1">
      <c r="A8" s="177">
        <v>3</v>
      </c>
      <c r="B8" s="752"/>
      <c r="C8" s="208"/>
      <c r="D8" s="189"/>
      <c r="E8" s="211"/>
      <c r="F8" s="804">
        <v>3</v>
      </c>
      <c r="G8" s="821">
        <v>3</v>
      </c>
      <c r="H8" s="182" t="str">
        <f t="shared" si="0"/>
        <v/>
      </c>
      <c r="I8" s="212"/>
      <c r="J8" s="823">
        <v>5</v>
      </c>
      <c r="K8" s="185" t="str">
        <f>+H7</f>
        <v/>
      </c>
      <c r="L8" s="219"/>
      <c r="M8" s="823">
        <v>4</v>
      </c>
      <c r="N8" s="96" t="str">
        <f>+H7</f>
        <v/>
      </c>
      <c r="O8" s="213"/>
      <c r="Q8" s="218">
        <v>3</v>
      </c>
      <c r="R8" s="694" t="str">
        <f t="shared" ref="R8:R13" si="15">+H8</f>
        <v/>
      </c>
      <c r="S8" s="103">
        <f t="shared" si="4"/>
        <v>0</v>
      </c>
      <c r="T8" s="104">
        <f>+I9</f>
        <v>0</v>
      </c>
      <c r="U8" s="104">
        <f t="shared" si="5"/>
        <v>0</v>
      </c>
      <c r="V8" s="110">
        <f t="shared" ref="V8:V13" si="16">IF(S8+T8=0,0,IF(S8=T8,2,IF(S8&lt;T8,1,3)))</f>
        <v>0</v>
      </c>
      <c r="W8" s="103">
        <f>+L7</f>
        <v>0</v>
      </c>
      <c r="X8" s="104">
        <f>+L6</f>
        <v>0</v>
      </c>
      <c r="Y8" s="104">
        <f t="shared" si="1"/>
        <v>0</v>
      </c>
      <c r="Z8" s="110">
        <f t="shared" ref="Z8:Z13" si="17">IF(W8+X8=0,0,IF(W8=X8,2,IF(W8&lt;X8,1,3)))</f>
        <v>0</v>
      </c>
      <c r="AA8" s="103">
        <f>+O9</f>
        <v>0</v>
      </c>
      <c r="AB8" s="104">
        <f>+O8</f>
        <v>0</v>
      </c>
      <c r="AC8" s="104">
        <f t="shared" si="2"/>
        <v>0</v>
      </c>
      <c r="AD8" s="110">
        <f t="shared" ref="AD8:AD13" si="18">IF(AA8+AB8=0,0,IF(AA8=AB8,2,IF(AA8&lt;AB8,1,3)))</f>
        <v>0</v>
      </c>
      <c r="AE8" s="695">
        <f t="shared" si="6"/>
        <v>0</v>
      </c>
      <c r="AF8" s="104">
        <f t="shared" si="7"/>
        <v>0</v>
      </c>
      <c r="AG8" s="258">
        <f>SUM(AE8-AF8)</f>
        <v>0</v>
      </c>
      <c r="AH8" s="724">
        <f t="shared" si="9"/>
        <v>0</v>
      </c>
      <c r="AI8" s="700">
        <f t="shared" si="10"/>
        <v>0</v>
      </c>
      <c r="AJ8" s="700">
        <f t="shared" si="11"/>
        <v>0</v>
      </c>
      <c r="AK8" s="746" t="str">
        <f t="shared" si="12"/>
        <v/>
      </c>
      <c r="AL8" s="747" t="str">
        <f>IF(R8="","",SMALL(AK$6:AK$13,ROWS(AN$6:AN8)))</f>
        <v/>
      </c>
      <c r="AM8" s="762"/>
      <c r="AN8" s="779" t="str">
        <f t="shared" si="13"/>
        <v/>
      </c>
      <c r="AO8" s="357" t="str">
        <f>IF(R8="","",INDEX($AG$6:$AG13,MATCH(AL8,$AK$6:$AK$13,0)))</f>
        <v/>
      </c>
      <c r="AP8" s="674" t="str">
        <f t="shared" si="14"/>
        <v/>
      </c>
      <c r="AQ8" s="734" t="str">
        <f>IF(AL8="","",IF(AND(AN7=AN8,AO7=AO8,AP7=AP8),AQ7,$AQ$6+2))</f>
        <v/>
      </c>
      <c r="AR8" s="636" t="str">
        <f t="shared" si="3"/>
        <v/>
      </c>
      <c r="AT8" s="92"/>
      <c r="AU8" s="94"/>
      <c r="AV8" s="5"/>
      <c r="AY8" s="126"/>
    </row>
    <row r="9" spans="1:52" ht="24" thickBot="1">
      <c r="A9" s="177">
        <v>4</v>
      </c>
      <c r="B9" s="640"/>
      <c r="C9" s="207"/>
      <c r="D9" s="189"/>
      <c r="E9" s="211"/>
      <c r="F9" s="802">
        <v>4</v>
      </c>
      <c r="G9" s="822"/>
      <c r="H9" s="187" t="str">
        <f t="shared" si="0"/>
        <v/>
      </c>
      <c r="I9" s="216"/>
      <c r="J9" s="824"/>
      <c r="K9" s="184" t="str">
        <f>+H9</f>
        <v/>
      </c>
      <c r="L9" s="220"/>
      <c r="M9" s="824"/>
      <c r="N9" s="102" t="str">
        <f>+H8</f>
        <v/>
      </c>
      <c r="O9" s="217"/>
      <c r="Q9" s="218">
        <v>4</v>
      </c>
      <c r="R9" s="694" t="str">
        <f t="shared" si="15"/>
        <v/>
      </c>
      <c r="S9" s="103">
        <f t="shared" si="4"/>
        <v>0</v>
      </c>
      <c r="T9" s="104">
        <f>+I8</f>
        <v>0</v>
      </c>
      <c r="U9" s="104">
        <f t="shared" si="5"/>
        <v>0</v>
      </c>
      <c r="V9" s="110">
        <f t="shared" si="16"/>
        <v>0</v>
      </c>
      <c r="W9" s="103">
        <f>+L9</f>
        <v>0</v>
      </c>
      <c r="X9" s="104">
        <f>+L8</f>
        <v>0</v>
      </c>
      <c r="Y9" s="104">
        <f t="shared" si="1"/>
        <v>0</v>
      </c>
      <c r="Z9" s="110">
        <f t="shared" si="17"/>
        <v>0</v>
      </c>
      <c r="AA9" s="103">
        <f>+O7</f>
        <v>0</v>
      </c>
      <c r="AB9" s="104">
        <f>+O6</f>
        <v>0</v>
      </c>
      <c r="AC9" s="104">
        <f t="shared" si="2"/>
        <v>0</v>
      </c>
      <c r="AD9" s="110">
        <f t="shared" si="18"/>
        <v>0</v>
      </c>
      <c r="AE9" s="695">
        <f t="shared" si="6"/>
        <v>0</v>
      </c>
      <c r="AF9" s="104">
        <f t="shared" si="7"/>
        <v>0</v>
      </c>
      <c r="AG9" s="258">
        <f t="shared" si="8"/>
        <v>0</v>
      </c>
      <c r="AH9" s="724">
        <f t="shared" si="9"/>
        <v>0</v>
      </c>
      <c r="AI9" s="700">
        <f t="shared" si="10"/>
        <v>0</v>
      </c>
      <c r="AJ9" s="700">
        <f t="shared" si="11"/>
        <v>0</v>
      </c>
      <c r="AK9" s="746" t="str">
        <f t="shared" si="12"/>
        <v/>
      </c>
      <c r="AL9" s="747" t="str">
        <f>IF(R9="","",SMALL(AK$6:AK$13,ROWS(AN$6:AN9)))</f>
        <v/>
      </c>
      <c r="AM9" s="762"/>
      <c r="AN9" s="779" t="str">
        <f t="shared" si="13"/>
        <v/>
      </c>
      <c r="AO9" s="357" t="str">
        <f>IF(R9="","",INDEX($AG$6:$AG13,MATCH(AL9,$AK$6:$AK$13,0)))</f>
        <v/>
      </c>
      <c r="AP9" s="674" t="str">
        <f t="shared" si="14"/>
        <v/>
      </c>
      <c r="AQ9" s="734" t="str">
        <f>IF(AL9="","",IF(AND(AN8=AN9,AO8=AO9,AP8=AP9),AQ8,$AQ$6+3))</f>
        <v/>
      </c>
      <c r="AR9" s="636" t="str">
        <f t="shared" si="3"/>
        <v/>
      </c>
      <c r="AT9" s="92"/>
      <c r="AU9" s="112"/>
      <c r="AV9" s="5"/>
      <c r="AX9" s="825">
        <v>3</v>
      </c>
      <c r="AY9" s="109" t="str">
        <f>IF(AV6=AV7,"résultats",IF(AV6&gt;AV7,AU6,AU7))</f>
        <v>résultats</v>
      </c>
      <c r="AZ9" s="33">
        <v>0</v>
      </c>
    </row>
    <row r="10" spans="1:52" ht="21" thickBot="1">
      <c r="A10" s="177">
        <v>5</v>
      </c>
      <c r="B10" s="752"/>
      <c r="C10" s="208"/>
      <c r="D10" s="189"/>
      <c r="E10" s="211"/>
      <c r="F10" s="804">
        <v>5</v>
      </c>
      <c r="G10" s="821">
        <v>5</v>
      </c>
      <c r="H10" s="182" t="str">
        <f t="shared" si="0"/>
        <v/>
      </c>
      <c r="I10" s="212"/>
      <c r="J10" s="823">
        <v>3</v>
      </c>
      <c r="K10" s="185" t="str">
        <f>+H10</f>
        <v/>
      </c>
      <c r="L10" s="219"/>
      <c r="M10" s="823">
        <v>6</v>
      </c>
      <c r="N10" s="96" t="str">
        <f>+H12</f>
        <v/>
      </c>
      <c r="O10" s="213"/>
      <c r="Q10" s="218">
        <v>5</v>
      </c>
      <c r="R10" s="694" t="str">
        <f t="shared" si="15"/>
        <v/>
      </c>
      <c r="S10" s="103">
        <f t="shared" si="4"/>
        <v>0</v>
      </c>
      <c r="T10" s="104">
        <f>+I11</f>
        <v>0</v>
      </c>
      <c r="U10" s="104">
        <f t="shared" si="5"/>
        <v>0</v>
      </c>
      <c r="V10" s="110">
        <f t="shared" si="16"/>
        <v>0</v>
      </c>
      <c r="W10" s="103">
        <f>+L10</f>
        <v>0</v>
      </c>
      <c r="X10" s="104">
        <f>+L11</f>
        <v>0</v>
      </c>
      <c r="Y10" s="104">
        <f t="shared" si="1"/>
        <v>0</v>
      </c>
      <c r="Z10" s="110">
        <f t="shared" si="17"/>
        <v>0</v>
      </c>
      <c r="AA10" s="103">
        <f>+O12</f>
        <v>0</v>
      </c>
      <c r="AB10" s="104">
        <f>+O13</f>
        <v>0</v>
      </c>
      <c r="AC10" s="104">
        <f t="shared" si="2"/>
        <v>0</v>
      </c>
      <c r="AD10" s="110">
        <f t="shared" si="18"/>
        <v>0</v>
      </c>
      <c r="AE10" s="695">
        <f t="shared" si="6"/>
        <v>0</v>
      </c>
      <c r="AF10" s="104">
        <f t="shared" si="7"/>
        <v>0</v>
      </c>
      <c r="AG10" s="258">
        <f t="shared" si="8"/>
        <v>0</v>
      </c>
      <c r="AH10" s="724">
        <f t="shared" si="9"/>
        <v>0</v>
      </c>
      <c r="AI10" s="700">
        <f t="shared" si="10"/>
        <v>0</v>
      </c>
      <c r="AJ10" s="700">
        <f t="shared" si="11"/>
        <v>0</v>
      </c>
      <c r="AK10" s="746" t="str">
        <f t="shared" si="12"/>
        <v/>
      </c>
      <c r="AL10" s="747" t="str">
        <f>IF(R10="","",SMALL(AK$6:AK$13,ROWS(AN$6:AN10)))</f>
        <v/>
      </c>
      <c r="AM10" s="762"/>
      <c r="AN10" s="779" t="str">
        <f t="shared" si="13"/>
        <v/>
      </c>
      <c r="AO10" s="357" t="str">
        <f>IF(R10="","",INDEX($AG$6:$AG13,MATCH(AL10,$AK$6:$AK$13,0)))</f>
        <v/>
      </c>
      <c r="AP10" s="674" t="str">
        <f t="shared" si="14"/>
        <v/>
      </c>
      <c r="AQ10" s="734" t="str">
        <f>IF(AL10="","",IF(AND(AN9=AN10,AO9=AO10,AP9=AP10),AQ9,$AQ$6+4))</f>
        <v/>
      </c>
      <c r="AR10" s="636" t="str">
        <f t="shared" si="3"/>
        <v/>
      </c>
      <c r="AT10" s="92"/>
      <c r="AU10" s="94"/>
      <c r="AV10" s="5"/>
      <c r="AX10" s="826"/>
      <c r="AY10" s="113" t="str">
        <f>IF(AV12=AV13,"résultats",IF(AV12&gt;AV13,AU12,AU13))</f>
        <v>résultats</v>
      </c>
      <c r="AZ10" s="34">
        <v>0</v>
      </c>
    </row>
    <row r="11" spans="1:52" ht="21" thickBot="1">
      <c r="A11" s="177">
        <v>6</v>
      </c>
      <c r="B11" s="640"/>
      <c r="C11" s="207"/>
      <c r="D11" s="189"/>
      <c r="E11" s="211"/>
      <c r="F11" s="802">
        <v>6</v>
      </c>
      <c r="G11" s="822"/>
      <c r="H11" s="187" t="str">
        <f t="shared" si="0"/>
        <v/>
      </c>
      <c r="I11" s="216"/>
      <c r="J11" s="824"/>
      <c r="K11" s="184" t="str">
        <f>+H12</f>
        <v/>
      </c>
      <c r="L11" s="220"/>
      <c r="M11" s="824"/>
      <c r="N11" s="102" t="str">
        <f>+H11</f>
        <v/>
      </c>
      <c r="O11" s="217"/>
      <c r="Q11" s="218">
        <v>6</v>
      </c>
      <c r="R11" s="694" t="str">
        <f t="shared" si="15"/>
        <v/>
      </c>
      <c r="S11" s="103">
        <f t="shared" si="4"/>
        <v>0</v>
      </c>
      <c r="T11" s="104">
        <f>+I10</f>
        <v>0</v>
      </c>
      <c r="U11" s="104">
        <f t="shared" si="5"/>
        <v>0</v>
      </c>
      <c r="V11" s="110">
        <f t="shared" si="16"/>
        <v>0</v>
      </c>
      <c r="W11" s="103">
        <f>+L12</f>
        <v>0</v>
      </c>
      <c r="X11" s="104">
        <f>+L13</f>
        <v>0</v>
      </c>
      <c r="Y11" s="104">
        <f t="shared" si="1"/>
        <v>0</v>
      </c>
      <c r="Z11" s="110">
        <f t="shared" si="17"/>
        <v>0</v>
      </c>
      <c r="AA11" s="103">
        <f>+O11</f>
        <v>0</v>
      </c>
      <c r="AB11" s="104">
        <f>+O10</f>
        <v>0</v>
      </c>
      <c r="AC11" s="104">
        <f t="shared" si="2"/>
        <v>0</v>
      </c>
      <c r="AD11" s="110">
        <f t="shared" si="18"/>
        <v>0</v>
      </c>
      <c r="AE11" s="695">
        <f t="shared" si="6"/>
        <v>0</v>
      </c>
      <c r="AF11" s="104">
        <f t="shared" si="7"/>
        <v>0</v>
      </c>
      <c r="AG11" s="258">
        <f t="shared" si="8"/>
        <v>0</v>
      </c>
      <c r="AH11" s="724">
        <f t="shared" si="9"/>
        <v>0</v>
      </c>
      <c r="AI11" s="700">
        <f t="shared" si="10"/>
        <v>0</v>
      </c>
      <c r="AJ11" s="700">
        <f t="shared" si="11"/>
        <v>0</v>
      </c>
      <c r="AK11" s="746" t="str">
        <f t="shared" si="12"/>
        <v/>
      </c>
      <c r="AL11" s="747" t="str">
        <f>IF(R11="","",SMALL(AK$6:AK$13,ROWS(AN$6:AN11)))</f>
        <v/>
      </c>
      <c r="AM11" s="762"/>
      <c r="AN11" s="779" t="str">
        <f t="shared" si="13"/>
        <v/>
      </c>
      <c r="AO11" s="357" t="str">
        <f>IF(R11="","",INDEX($AG$6:$AG13,MATCH(AL11,$AK$6:$AK$13,0)))</f>
        <v/>
      </c>
      <c r="AP11" s="674" t="str">
        <f t="shared" si="14"/>
        <v/>
      </c>
      <c r="AQ11" s="734" t="str">
        <f>IF(AL11="","",IF(AND(AN10=AN11,AO10=AO11,AP10=AP11),AQ10,$AQ$6+5))</f>
        <v/>
      </c>
      <c r="AR11" s="636" t="str">
        <f t="shared" si="3"/>
        <v/>
      </c>
      <c r="AT11" s="92"/>
      <c r="AU11" s="94"/>
      <c r="AV11" s="5"/>
      <c r="AY11" s="126"/>
    </row>
    <row r="12" spans="1:52" ht="20.25">
      <c r="A12" s="177">
        <v>7</v>
      </c>
      <c r="B12" s="752"/>
      <c r="C12" s="208"/>
      <c r="D12" s="189"/>
      <c r="E12" s="211"/>
      <c r="F12" s="804">
        <v>7</v>
      </c>
      <c r="G12" s="821">
        <v>7</v>
      </c>
      <c r="H12" s="182" t="str">
        <f t="shared" si="0"/>
        <v/>
      </c>
      <c r="I12" s="212"/>
      <c r="J12" s="823">
        <v>1</v>
      </c>
      <c r="K12" s="185" t="str">
        <f>+H11</f>
        <v/>
      </c>
      <c r="L12" s="219"/>
      <c r="M12" s="823">
        <v>8</v>
      </c>
      <c r="N12" s="96" t="str">
        <f>+H10</f>
        <v/>
      </c>
      <c r="O12" s="213"/>
      <c r="Q12" s="218">
        <v>7</v>
      </c>
      <c r="R12" s="694" t="str">
        <f t="shared" si="15"/>
        <v/>
      </c>
      <c r="S12" s="198">
        <f t="shared" si="4"/>
        <v>0</v>
      </c>
      <c r="T12" s="199">
        <f>+I13</f>
        <v>0</v>
      </c>
      <c r="U12" s="199">
        <f t="shared" si="5"/>
        <v>0</v>
      </c>
      <c r="V12" s="105">
        <f t="shared" si="16"/>
        <v>0</v>
      </c>
      <c r="W12" s="198">
        <f>+L11</f>
        <v>0</v>
      </c>
      <c r="X12" s="199">
        <f>+L10</f>
        <v>0</v>
      </c>
      <c r="Y12" s="199">
        <f t="shared" si="1"/>
        <v>0</v>
      </c>
      <c r="Z12" s="105">
        <f t="shared" si="17"/>
        <v>0</v>
      </c>
      <c r="AA12" s="198">
        <f>+O10</f>
        <v>0</v>
      </c>
      <c r="AB12" s="199">
        <f>+O11</f>
        <v>0</v>
      </c>
      <c r="AC12" s="199">
        <f t="shared" si="2"/>
        <v>0</v>
      </c>
      <c r="AD12" s="105">
        <f t="shared" si="18"/>
        <v>0</v>
      </c>
      <c r="AE12" s="688">
        <f t="shared" si="6"/>
        <v>0</v>
      </c>
      <c r="AF12" s="199">
        <f t="shared" si="7"/>
        <v>0</v>
      </c>
      <c r="AG12" s="232">
        <f t="shared" si="8"/>
        <v>0</v>
      </c>
      <c r="AH12" s="728">
        <f t="shared" si="9"/>
        <v>0</v>
      </c>
      <c r="AI12" s="700">
        <f t="shared" si="10"/>
        <v>0</v>
      </c>
      <c r="AJ12" s="700">
        <f t="shared" si="11"/>
        <v>0</v>
      </c>
      <c r="AK12" s="746" t="str">
        <f t="shared" si="12"/>
        <v/>
      </c>
      <c r="AL12" s="747" t="str">
        <f>IF(R12="","",SMALL(AK$6:AK$13,ROWS(AN$6:AN12)))</f>
        <v/>
      </c>
      <c r="AM12" s="762"/>
      <c r="AN12" s="779" t="str">
        <f t="shared" si="13"/>
        <v/>
      </c>
      <c r="AO12" s="357" t="str">
        <f>IF(R12="","",INDEX($AG$6:$AG13,MATCH(AL12,$AK$6:$AK$13,0)))</f>
        <v/>
      </c>
      <c r="AP12" s="674" t="str">
        <f t="shared" si="14"/>
        <v/>
      </c>
      <c r="AQ12" s="734" t="str">
        <f>IF(AL12="","",IF(AND(AN11=AN12,AO11=AO12,AP11=AP12),AQ11,$AQ$6+6))</f>
        <v/>
      </c>
      <c r="AR12" s="636" t="str">
        <f t="shared" si="3"/>
        <v/>
      </c>
      <c r="AT12" s="825">
        <v>4</v>
      </c>
      <c r="AU12" s="114" t="str">
        <f>+AR8</f>
        <v/>
      </c>
      <c r="AV12" s="29">
        <v>0</v>
      </c>
      <c r="AY12" s="126"/>
    </row>
    <row r="13" spans="1:52" ht="21" thickBot="1">
      <c r="A13" s="179">
        <v>8</v>
      </c>
      <c r="B13" s="753"/>
      <c r="C13" s="209"/>
      <c r="D13" s="190"/>
      <c r="E13" s="211"/>
      <c r="F13" s="802">
        <v>8</v>
      </c>
      <c r="G13" s="822"/>
      <c r="H13" s="183" t="str">
        <f t="shared" si="0"/>
        <v/>
      </c>
      <c r="I13" s="216"/>
      <c r="J13" s="824"/>
      <c r="K13" s="186" t="str">
        <f>+H13</f>
        <v/>
      </c>
      <c r="L13" s="220"/>
      <c r="M13" s="824"/>
      <c r="N13" s="102" t="str">
        <f>+H13</f>
        <v/>
      </c>
      <c r="O13" s="217"/>
      <c r="Q13" s="28">
        <v>8</v>
      </c>
      <c r="R13" s="482" t="str">
        <f t="shared" si="15"/>
        <v/>
      </c>
      <c r="S13" s="203">
        <f t="shared" si="4"/>
        <v>0</v>
      </c>
      <c r="T13" s="204">
        <f>+I12</f>
        <v>0</v>
      </c>
      <c r="U13" s="204">
        <f t="shared" si="5"/>
        <v>0</v>
      </c>
      <c r="V13" s="117">
        <f t="shared" si="16"/>
        <v>0</v>
      </c>
      <c r="W13" s="203">
        <f>+L13</f>
        <v>0</v>
      </c>
      <c r="X13" s="204">
        <f>+L12</f>
        <v>0</v>
      </c>
      <c r="Y13" s="204">
        <f t="shared" si="1"/>
        <v>0</v>
      </c>
      <c r="Z13" s="117">
        <f t="shared" si="17"/>
        <v>0</v>
      </c>
      <c r="AA13" s="203">
        <f>+O13</f>
        <v>0</v>
      </c>
      <c r="AB13" s="204">
        <f>+O12</f>
        <v>0</v>
      </c>
      <c r="AC13" s="204">
        <f t="shared" si="2"/>
        <v>0</v>
      </c>
      <c r="AD13" s="117">
        <f t="shared" si="18"/>
        <v>0</v>
      </c>
      <c r="AE13" s="729">
        <f t="shared" si="6"/>
        <v>0</v>
      </c>
      <c r="AF13" s="204">
        <f t="shared" si="7"/>
        <v>0</v>
      </c>
      <c r="AG13" s="730">
        <f t="shared" si="8"/>
        <v>0</v>
      </c>
      <c r="AH13" s="731">
        <f t="shared" si="9"/>
        <v>0</v>
      </c>
      <c r="AI13" s="732">
        <f>IF(AG13="","",IF(AG13&gt;0,AG13,0))</f>
        <v>0</v>
      </c>
      <c r="AJ13" s="700">
        <f t="shared" si="11"/>
        <v>0</v>
      </c>
      <c r="AK13" s="746" t="str">
        <f t="shared" si="12"/>
        <v/>
      </c>
      <c r="AL13" s="747" t="str">
        <f>IF(R13="","",SMALL(AK$6:AK$13,ROWS(AN$6:AN13)))</f>
        <v/>
      </c>
      <c r="AM13" s="764"/>
      <c r="AN13" s="780" t="str">
        <f t="shared" si="13"/>
        <v/>
      </c>
      <c r="AO13" s="707" t="str">
        <f>IF(R13="","",INDEX($AG$6:$AG13,MATCH(AL13,$AK$6:$AK$13,0)))</f>
        <v/>
      </c>
      <c r="AP13" s="712" t="str">
        <f t="shared" si="14"/>
        <v/>
      </c>
      <c r="AQ13" s="716" t="str">
        <f>IF(AL13="","",IF(AND(AN12=AN13,AO12=AO13,AP12=AP13),AQ12,$AQ$6+7))</f>
        <v/>
      </c>
      <c r="AR13" s="637" t="str">
        <f t="shared" si="3"/>
        <v/>
      </c>
      <c r="AT13" s="826"/>
      <c r="AU13" s="111" t="str">
        <f>+AR9</f>
        <v/>
      </c>
      <c r="AV13" s="30">
        <v>0</v>
      </c>
      <c r="AY13" s="126"/>
    </row>
    <row r="14" spans="1:52" ht="16.5" thickBot="1">
      <c r="I14" s="196">
        <f>SUM(I4:I13)</f>
        <v>0</v>
      </c>
      <c r="J14" s="191"/>
      <c r="K14" s="192"/>
      <c r="L14" s="196">
        <f>SUM(L4:L13)</f>
        <v>0</v>
      </c>
      <c r="M14" s="191"/>
      <c r="N14" s="192"/>
      <c r="O14" s="121">
        <f>SUM(O4:O13)</f>
        <v>0</v>
      </c>
      <c r="R14" s="700" t="s">
        <v>12</v>
      </c>
      <c r="S14" s="718">
        <f t="shared" ref="S14:AH14" si="19">SUM(S6:S13)</f>
        <v>0</v>
      </c>
      <c r="T14" s="718">
        <f t="shared" si="19"/>
        <v>0</v>
      </c>
      <c r="U14" s="698">
        <f t="shared" si="19"/>
        <v>0</v>
      </c>
      <c r="V14" s="697">
        <f t="shared" si="19"/>
        <v>0</v>
      </c>
      <c r="W14" s="718">
        <f t="shared" si="19"/>
        <v>0</v>
      </c>
      <c r="X14" s="718">
        <f t="shared" si="19"/>
        <v>0</v>
      </c>
      <c r="Y14" s="698">
        <f t="shared" si="19"/>
        <v>0</v>
      </c>
      <c r="Z14" s="697">
        <f t="shared" si="19"/>
        <v>0</v>
      </c>
      <c r="AA14" s="718">
        <f t="shared" si="19"/>
        <v>0</v>
      </c>
      <c r="AB14" s="718">
        <f t="shared" si="19"/>
        <v>0</v>
      </c>
      <c r="AC14" s="698">
        <f t="shared" si="19"/>
        <v>0</v>
      </c>
      <c r="AD14" s="697">
        <f t="shared" si="19"/>
        <v>0</v>
      </c>
      <c r="AE14" s="699">
        <f t="shared" si="19"/>
        <v>0</v>
      </c>
      <c r="AF14" s="699">
        <f t="shared" si="19"/>
        <v>0</v>
      </c>
      <c r="AG14" s="698">
        <f t="shared" si="19"/>
        <v>0</v>
      </c>
      <c r="AH14" s="697">
        <f t="shared" si="19"/>
        <v>0</v>
      </c>
      <c r="AI14" s="700"/>
      <c r="AJ14" s="700"/>
      <c r="AK14" s="719"/>
      <c r="AL14" s="719"/>
      <c r="AM14" s="719"/>
      <c r="AN14" s="719"/>
      <c r="AO14" s="700">
        <f>SUM(AO6:AO13)</f>
        <v>0</v>
      </c>
      <c r="AP14" s="719"/>
      <c r="AQ14" s="719"/>
      <c r="AR14" s="719"/>
      <c r="AT14" s="126"/>
      <c r="AU14" s="211"/>
      <c r="AV14" s="5"/>
      <c r="AY14" s="126"/>
    </row>
    <row r="15" spans="1:52">
      <c r="R15" s="95"/>
      <c r="S15" s="95"/>
      <c r="T15" s="95"/>
      <c r="U15" s="94">
        <v>0</v>
      </c>
      <c r="V15" s="94">
        <v>16</v>
      </c>
      <c r="W15" s="94"/>
      <c r="X15" s="94"/>
      <c r="Y15" s="94">
        <v>0</v>
      </c>
      <c r="Z15" s="94">
        <v>16</v>
      </c>
      <c r="AA15" s="94"/>
      <c r="AB15" s="94"/>
      <c r="AC15" s="94">
        <v>0</v>
      </c>
      <c r="AD15" s="94">
        <v>16</v>
      </c>
      <c r="AE15" s="94"/>
      <c r="AF15" s="94"/>
      <c r="AG15" s="94" t="str">
        <f>IF(AG14=0,"OK","ERREUR")</f>
        <v>OK</v>
      </c>
      <c r="AH15" s="94">
        <f>SUM(V15+Z15+AD15)</f>
        <v>48</v>
      </c>
      <c r="AI15" s="94"/>
      <c r="AJ15" s="94"/>
      <c r="AK15" s="95"/>
      <c r="AL15" s="95"/>
      <c r="AM15" s="95"/>
      <c r="AN15" s="95"/>
      <c r="AO15" s="94" t="str">
        <f>IF(AO14=0,"OK","ERREUR")</f>
        <v>OK</v>
      </c>
      <c r="AP15" s="95"/>
      <c r="AQ15" s="95"/>
      <c r="AR15" s="95"/>
    </row>
    <row r="16" spans="1:52" ht="16.5" thickBot="1">
      <c r="A16" s="211"/>
      <c r="B16" s="125"/>
      <c r="C16" s="211"/>
      <c r="D16" s="126"/>
      <c r="H16" s="126"/>
      <c r="J16" s="167"/>
      <c r="L16" s="126"/>
      <c r="M16" s="127"/>
      <c r="O16" s="126"/>
      <c r="AQ16" s="168"/>
    </row>
    <row r="17" spans="1:52" ht="16.5" thickBot="1">
      <c r="A17" s="211"/>
      <c r="B17" s="479" t="s">
        <v>285</v>
      </c>
      <c r="C17" s="211"/>
      <c r="D17" s="126"/>
      <c r="H17" s="126"/>
      <c r="I17" s="169"/>
      <c r="J17" s="169"/>
      <c r="K17" s="169"/>
      <c r="L17" s="170"/>
      <c r="M17" s="171"/>
      <c r="N17" s="169"/>
      <c r="O17" s="5"/>
      <c r="AT17"/>
      <c r="AU17"/>
      <c r="AV17"/>
      <c r="AW17"/>
    </row>
    <row r="18" spans="1:52" ht="16.5" thickBot="1">
      <c r="A18" s="211"/>
      <c r="B18" s="480" t="s">
        <v>286</v>
      </c>
      <c r="C18" s="211"/>
      <c r="D18" s="126"/>
      <c r="H18" s="181" t="s">
        <v>154</v>
      </c>
      <c r="I18" s="169"/>
      <c r="J18" s="169"/>
      <c r="K18" s="827" t="s">
        <v>133</v>
      </c>
      <c r="L18" s="827"/>
      <c r="M18" s="171"/>
      <c r="N18" s="169"/>
      <c r="O18" s="5"/>
      <c r="AG18"/>
      <c r="AH18"/>
      <c r="AI18" s="90"/>
      <c r="AJ18" s="90"/>
      <c r="AO18" s="90"/>
      <c r="AQ18" s="168"/>
      <c r="AS18"/>
      <c r="AT18"/>
      <c r="AU18"/>
      <c r="AV18"/>
      <c r="AW18"/>
      <c r="AX18" s="126"/>
    </row>
    <row r="19" spans="1:52" ht="15.75">
      <c r="A19" s="211"/>
      <c r="B19" s="125"/>
      <c r="C19" s="211"/>
      <c r="D19" s="126"/>
      <c r="H19" s="126"/>
      <c r="J19" s="167"/>
      <c r="L19" s="126"/>
      <c r="M19" s="127"/>
      <c r="O19" s="126"/>
      <c r="AD19" s="211"/>
      <c r="AG19"/>
      <c r="AH19"/>
      <c r="AI19" s="2"/>
      <c r="AJ19" s="2"/>
      <c r="AK19"/>
      <c r="AL19"/>
      <c r="AM19"/>
      <c r="AN19"/>
      <c r="AO19" s="2"/>
      <c r="AP19"/>
      <c r="AQ19"/>
      <c r="AR19"/>
      <c r="AS19"/>
      <c r="AT19"/>
      <c r="AU19"/>
      <c r="AV19"/>
      <c r="AW19"/>
      <c r="AX19" s="126"/>
    </row>
    <row r="20" spans="1:52" ht="15.75">
      <c r="A20" s="366"/>
      <c r="B20" s="125"/>
      <c r="C20" s="366"/>
      <c r="D20" s="126"/>
      <c r="H20" s="126"/>
      <c r="J20" s="167"/>
      <c r="L20" s="126"/>
      <c r="M20" s="127"/>
      <c r="O20" s="126"/>
      <c r="AD20" s="366"/>
      <c r="AG20"/>
      <c r="AH20"/>
      <c r="AI20" s="2"/>
      <c r="AJ20" s="2"/>
      <c r="AK20"/>
      <c r="AL20"/>
      <c r="AM20"/>
      <c r="AN20"/>
      <c r="AO20" s="2"/>
      <c r="AP20"/>
      <c r="AQ20"/>
      <c r="AR20"/>
      <c r="AS20"/>
      <c r="AT20"/>
      <c r="AU20"/>
      <c r="AV20"/>
      <c r="AW20"/>
      <c r="AX20" s="126"/>
    </row>
    <row r="21" spans="1:52" ht="15.75">
      <c r="A21" s="366"/>
      <c r="B21" s="125"/>
      <c r="C21" s="366"/>
      <c r="D21" s="126"/>
      <c r="H21" s="126"/>
      <c r="J21" s="167"/>
      <c r="L21" s="126"/>
      <c r="M21" s="127"/>
      <c r="O21" s="126"/>
      <c r="AD21" s="366"/>
      <c r="AG21"/>
      <c r="AH21"/>
      <c r="AI21" s="2"/>
      <c r="AJ21" s="2"/>
      <c r="AK21"/>
      <c r="AL21"/>
      <c r="AM21"/>
      <c r="AN21"/>
      <c r="AO21" s="2"/>
      <c r="AP21"/>
      <c r="AQ21"/>
      <c r="AR21"/>
      <c r="AS21"/>
      <c r="AT21"/>
      <c r="AU21"/>
      <c r="AV21"/>
      <c r="AW21"/>
      <c r="AX21" s="126"/>
    </row>
    <row r="22" spans="1:52" ht="15.75">
      <c r="A22" s="366"/>
      <c r="B22" s="125"/>
      <c r="C22" s="366"/>
      <c r="D22" s="126"/>
      <c r="H22" s="126"/>
      <c r="J22" s="167"/>
      <c r="L22" s="126"/>
      <c r="M22" s="127"/>
      <c r="O22" s="126"/>
      <c r="AD22" s="366"/>
      <c r="AG22"/>
      <c r="AH22"/>
      <c r="AI22" s="2"/>
      <c r="AJ22" s="2"/>
      <c r="AK22"/>
      <c r="AL22"/>
      <c r="AM22"/>
      <c r="AN22"/>
      <c r="AO22" s="2"/>
      <c r="AP22"/>
      <c r="AQ22"/>
      <c r="AR22"/>
      <c r="AS22"/>
      <c r="AT22"/>
      <c r="AU22"/>
      <c r="AV22"/>
      <c r="AW22"/>
      <c r="AX22" s="126"/>
    </row>
    <row r="23" spans="1:52" ht="15.75">
      <c r="A23" s="366"/>
      <c r="B23" s="125"/>
      <c r="C23" s="366"/>
      <c r="D23" s="126"/>
      <c r="H23" s="126"/>
      <c r="J23" s="167"/>
      <c r="L23" s="126"/>
      <c r="M23" s="127"/>
      <c r="O23" s="126"/>
      <c r="AD23" s="366"/>
      <c r="AG23"/>
      <c r="AH23"/>
      <c r="AI23" s="2"/>
      <c r="AJ23" s="2"/>
      <c r="AK23"/>
      <c r="AL23"/>
      <c r="AM23"/>
      <c r="AN23"/>
      <c r="AO23" s="2"/>
      <c r="AP23"/>
      <c r="AQ23"/>
      <c r="AR23"/>
      <c r="AS23"/>
      <c r="AT23"/>
      <c r="AU23"/>
      <c r="AV23"/>
      <c r="AW23"/>
      <c r="AX23" s="126"/>
    </row>
    <row r="24" spans="1:52" ht="15.75">
      <c r="A24" s="366"/>
      <c r="B24" s="125"/>
      <c r="C24" s="366"/>
      <c r="D24" s="126"/>
      <c r="H24" s="126"/>
      <c r="J24" s="167"/>
      <c r="L24" s="126"/>
      <c r="M24" s="127"/>
      <c r="O24" s="126"/>
      <c r="AD24" s="366"/>
      <c r="AG24"/>
      <c r="AH24"/>
      <c r="AI24" s="2"/>
      <c r="AJ24" s="2"/>
      <c r="AK24"/>
      <c r="AL24"/>
      <c r="AM24"/>
      <c r="AN24"/>
      <c r="AO24" s="2"/>
      <c r="AP24"/>
      <c r="AQ24"/>
      <c r="AR24"/>
      <c r="AS24"/>
      <c r="AT24"/>
      <c r="AU24"/>
      <c r="AV24"/>
      <c r="AW24"/>
      <c r="AX24" s="126"/>
    </row>
    <row r="25" spans="1:52" ht="15.75">
      <c r="A25" s="366"/>
      <c r="B25" s="125"/>
      <c r="C25" s="366"/>
      <c r="D25" s="126"/>
      <c r="H25" s="126"/>
      <c r="J25" s="167"/>
      <c r="L25" s="126"/>
      <c r="M25" s="127"/>
      <c r="O25" s="126"/>
      <c r="AD25" s="366"/>
      <c r="AG25"/>
      <c r="AH25"/>
      <c r="AI25" s="2"/>
      <c r="AJ25" s="2"/>
      <c r="AK25"/>
      <c r="AL25"/>
      <c r="AM25"/>
      <c r="AN25"/>
      <c r="AO25" s="2"/>
      <c r="AP25"/>
      <c r="AQ25"/>
      <c r="AR25"/>
      <c r="AS25"/>
      <c r="AT25"/>
      <c r="AU25"/>
      <c r="AV25"/>
      <c r="AW25"/>
      <c r="AX25" s="126"/>
    </row>
    <row r="26" spans="1:52" ht="15.75">
      <c r="A26" s="366"/>
      <c r="B26" s="125"/>
      <c r="C26" s="366"/>
      <c r="D26" s="126"/>
      <c r="H26" s="126"/>
      <c r="J26" s="167"/>
      <c r="L26" s="126"/>
      <c r="M26" s="127"/>
      <c r="O26" s="126"/>
      <c r="AD26" s="366"/>
      <c r="AG26"/>
      <c r="AH26"/>
      <c r="AI26" s="2"/>
      <c r="AJ26" s="2"/>
      <c r="AK26"/>
      <c r="AL26"/>
      <c r="AM26"/>
      <c r="AN26"/>
      <c r="AO26" s="2"/>
      <c r="AP26"/>
      <c r="AQ26"/>
      <c r="AR26"/>
      <c r="AS26"/>
      <c r="AT26"/>
      <c r="AU26"/>
      <c r="AV26"/>
      <c r="AW26"/>
      <c r="AX26" s="126"/>
    </row>
    <row r="27" spans="1:52" ht="15.75">
      <c r="A27" s="366"/>
      <c r="B27" s="125"/>
      <c r="C27" s="366"/>
      <c r="D27" s="126"/>
      <c r="H27" s="126"/>
      <c r="J27" s="167"/>
      <c r="L27" s="126"/>
      <c r="M27" s="127"/>
      <c r="O27" s="126"/>
      <c r="AD27" s="366"/>
      <c r="AG27"/>
      <c r="AH27"/>
      <c r="AI27" s="2"/>
      <c r="AJ27" s="2"/>
      <c r="AK27"/>
      <c r="AL27"/>
      <c r="AM27"/>
      <c r="AN27"/>
      <c r="AO27" s="2"/>
      <c r="AP27"/>
      <c r="AQ27"/>
      <c r="AR27"/>
      <c r="AS27"/>
      <c r="AT27"/>
      <c r="AU27"/>
      <c r="AV27"/>
      <c r="AW27"/>
      <c r="AX27" s="126"/>
    </row>
    <row r="28" spans="1:52">
      <c r="A28" s="366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AD28" s="366"/>
      <c r="AG28"/>
      <c r="AH28"/>
      <c r="AI28" s="2"/>
      <c r="AJ28" s="2"/>
      <c r="AK28"/>
      <c r="AL28"/>
      <c r="AM28"/>
      <c r="AN28"/>
      <c r="AO28" s="2"/>
      <c r="AP28"/>
      <c r="AQ28"/>
      <c r="AR28"/>
      <c r="AS28"/>
      <c r="AT28"/>
      <c r="AU28"/>
      <c r="AV28"/>
      <c r="AW28"/>
      <c r="AX28" s="126"/>
    </row>
    <row r="29" spans="1:52" ht="15.75">
      <c r="A29" s="366"/>
      <c r="B29" s="125"/>
      <c r="C29" s="366"/>
      <c r="D29" s="126"/>
      <c r="H29" s="126"/>
      <c r="J29" s="167"/>
      <c r="L29" s="126"/>
      <c r="M29" s="127"/>
      <c r="O29" s="126"/>
      <c r="AD29" s="366"/>
      <c r="AG29"/>
      <c r="AH29"/>
      <c r="AI29" s="2"/>
      <c r="AJ29" s="2"/>
      <c r="AK29"/>
      <c r="AL29"/>
      <c r="AM29"/>
      <c r="AN29"/>
      <c r="AO29" s="2"/>
      <c r="AP29"/>
      <c r="AQ29"/>
      <c r="AR29"/>
      <c r="AS29"/>
      <c r="AT29" s="739"/>
      <c r="AU29" s="739"/>
      <c r="AV29" s="739"/>
      <c r="AW29" s="739"/>
      <c r="AX29" s="739"/>
      <c r="AY29" s="739"/>
      <c r="AZ29" s="739"/>
    </row>
    <row r="30" spans="1:52" s="739" customFormat="1" ht="21.75" customHeight="1">
      <c r="O30" s="126"/>
      <c r="P30" s="126"/>
      <c r="T30" s="126"/>
      <c r="V30" s="740"/>
      <c r="W30" s="740"/>
      <c r="Z30" s="126"/>
      <c r="AA30" s="126"/>
      <c r="AB30" s="126"/>
      <c r="AC30" s="5"/>
      <c r="AF30" s="126"/>
    </row>
    <row r="31" spans="1:52" s="739" customFormat="1" ht="21.75" customHeight="1">
      <c r="T31" s="126"/>
      <c r="U31" s="126"/>
      <c r="Y31" s="126"/>
      <c r="AA31" s="740"/>
      <c r="AB31" s="740"/>
      <c r="AE31" s="126"/>
      <c r="AF31" s="126"/>
      <c r="AG31" s="126"/>
      <c r="AH31" s="5"/>
      <c r="AK31" s="126"/>
      <c r="AT31" s="90"/>
      <c r="AU31" s="90"/>
      <c r="AV31" s="90"/>
      <c r="AW31" s="90"/>
      <c r="AX31" s="90"/>
      <c r="AY31" s="90"/>
      <c r="AZ31" s="90"/>
    </row>
    <row r="32" spans="1:52">
      <c r="G32" s="126"/>
      <c r="I32" s="168"/>
      <c r="T32" s="126"/>
      <c r="U32" s="126"/>
      <c r="Y32" s="126"/>
      <c r="AI32" s="90"/>
      <c r="AJ32" s="90"/>
      <c r="AO32" s="90"/>
    </row>
    <row r="33" spans="1:41">
      <c r="E33" s="126"/>
      <c r="F33" s="126"/>
      <c r="G33" s="126"/>
      <c r="H33" s="168"/>
      <c r="S33" s="126"/>
      <c r="T33" s="126"/>
      <c r="X33" s="126"/>
      <c r="AI33" s="90"/>
      <c r="AJ33" s="90"/>
      <c r="AO33" s="90"/>
    </row>
    <row r="34" spans="1:41">
      <c r="E34" s="126"/>
      <c r="F34" s="126"/>
      <c r="G34" s="126"/>
      <c r="H34" s="168"/>
      <c r="S34" s="126"/>
      <c r="T34" s="126"/>
      <c r="X34" s="126"/>
      <c r="AI34" s="90"/>
      <c r="AJ34" s="90"/>
      <c r="AO34" s="90"/>
    </row>
    <row r="35" spans="1:41">
      <c r="E35" s="126"/>
      <c r="F35" s="126"/>
      <c r="G35" s="126"/>
      <c r="H35" s="168"/>
      <c r="S35" s="126"/>
      <c r="T35" s="126"/>
      <c r="X35" s="126"/>
      <c r="AI35" s="90"/>
      <c r="AJ35" s="90"/>
      <c r="AO35" s="90"/>
    </row>
    <row r="36" spans="1:41">
      <c r="D36" s="126"/>
      <c r="E36" s="126"/>
      <c r="F36" s="126"/>
      <c r="S36" s="126"/>
      <c r="T36" s="126"/>
      <c r="X36" s="126"/>
      <c r="AI36" s="90"/>
      <c r="AJ36" s="90"/>
      <c r="AO36" s="90"/>
    </row>
    <row r="37" spans="1:41" ht="15.75">
      <c r="B37" s="5"/>
      <c r="G37" s="126"/>
      <c r="I37" s="168"/>
      <c r="T37" s="126"/>
      <c r="U37" s="126"/>
      <c r="Y37" s="126"/>
      <c r="AI37" s="90"/>
      <c r="AJ37" s="90"/>
      <c r="AO37" s="90"/>
    </row>
    <row r="38" spans="1:41">
      <c r="H38" s="126"/>
      <c r="I38" s="126"/>
      <c r="M38" s="126"/>
      <c r="AI38" s="90"/>
      <c r="AJ38" s="90"/>
      <c r="AO38" s="90"/>
    </row>
    <row r="39" spans="1:41">
      <c r="H39" s="126"/>
      <c r="I39" s="126"/>
      <c r="M39" s="126"/>
      <c r="AI39" s="90"/>
      <c r="AJ39" s="90"/>
      <c r="AO39" s="90"/>
    </row>
    <row r="40" spans="1:41">
      <c r="H40" s="126"/>
      <c r="I40" s="126"/>
      <c r="M40" s="126"/>
      <c r="AI40" s="90"/>
      <c r="AJ40" s="90"/>
      <c r="AO40" s="90"/>
    </row>
    <row r="41" spans="1:41">
      <c r="H41" s="126"/>
      <c r="I41" s="126"/>
      <c r="M41" s="126"/>
      <c r="AI41" s="90"/>
      <c r="AJ41" s="90"/>
      <c r="AO41" s="90"/>
    </row>
    <row r="42" spans="1:41">
      <c r="H42" s="126"/>
      <c r="I42" s="126"/>
      <c r="M42" s="126"/>
      <c r="AI42" s="90"/>
      <c r="AJ42" s="90"/>
      <c r="AO42" s="90"/>
    </row>
    <row r="43" spans="1:41" ht="15.75">
      <c r="B43" s="5"/>
      <c r="G43" s="126"/>
      <c r="I43" s="168"/>
      <c r="T43" s="126"/>
      <c r="U43" s="126"/>
      <c r="Y43" s="126"/>
      <c r="AI43" s="90"/>
      <c r="AJ43" s="90"/>
      <c r="AO43" s="90"/>
    </row>
    <row r="44" spans="1:41">
      <c r="A44"/>
      <c r="E44" s="126"/>
      <c r="F44" s="126"/>
      <c r="G44" s="126"/>
      <c r="H44" s="168"/>
      <c r="U44" s="126"/>
      <c r="V44" s="126"/>
      <c r="Z44" s="126"/>
      <c r="AI44" s="90"/>
      <c r="AJ44" s="90"/>
      <c r="AO44" s="90"/>
    </row>
    <row r="45" spans="1:41">
      <c r="A45"/>
      <c r="C45" s="126"/>
      <c r="D45" s="126"/>
      <c r="G45" s="168"/>
      <c r="U45" s="126"/>
      <c r="V45" s="126"/>
      <c r="Z45" s="126"/>
      <c r="AI45" s="90"/>
      <c r="AJ45" s="90"/>
      <c r="AO45" s="90"/>
    </row>
    <row r="46" spans="1:41" ht="15.75" customHeight="1">
      <c r="A46"/>
      <c r="C46" s="126"/>
      <c r="D46" s="126"/>
      <c r="E46" s="211"/>
      <c r="F46" s="799"/>
      <c r="G46" s="131"/>
      <c r="U46" s="126"/>
      <c r="V46" s="126"/>
      <c r="Z46" s="126"/>
      <c r="AI46" s="90"/>
      <c r="AJ46" s="90"/>
      <c r="AO46" s="90"/>
    </row>
    <row r="47" spans="1:41">
      <c r="A47"/>
      <c r="C47" s="126"/>
      <c r="D47" s="126"/>
      <c r="E47" s="366"/>
      <c r="F47" s="799"/>
      <c r="G47" s="131"/>
      <c r="U47" s="126"/>
      <c r="V47" s="126"/>
      <c r="Z47" s="126"/>
      <c r="AI47" s="90"/>
      <c r="AJ47" s="90"/>
      <c r="AO47" s="90"/>
    </row>
    <row r="48" spans="1:41">
      <c r="A48"/>
      <c r="C48" s="126"/>
      <c r="D48" s="126"/>
      <c r="E48" s="366"/>
      <c r="F48" s="799"/>
      <c r="G48" s="131"/>
      <c r="U48" s="126"/>
      <c r="V48" s="126"/>
      <c r="Z48" s="126"/>
      <c r="AI48" s="90"/>
      <c r="AJ48" s="90"/>
      <c r="AO48" s="90"/>
    </row>
    <row r="49" spans="1:41">
      <c r="A49"/>
      <c r="C49" s="126"/>
      <c r="D49" s="126"/>
      <c r="E49" s="666"/>
      <c r="F49" s="799"/>
      <c r="G49" s="131"/>
      <c r="U49" s="126"/>
      <c r="V49" s="126"/>
      <c r="Z49" s="126"/>
      <c r="AI49" s="90"/>
      <c r="AJ49" s="90"/>
      <c r="AO49" s="90"/>
    </row>
    <row r="50" spans="1:41">
      <c r="A50"/>
      <c r="C50" s="126"/>
      <c r="D50" s="126"/>
      <c r="E50" s="366"/>
      <c r="F50" s="799"/>
      <c r="G50" s="131"/>
      <c r="U50" s="126"/>
      <c r="V50" s="126"/>
      <c r="Z50" s="126"/>
      <c r="AI50" s="90"/>
      <c r="AJ50" s="90"/>
      <c r="AO50" s="90"/>
    </row>
    <row r="51" spans="1:41">
      <c r="A51"/>
      <c r="C51" s="126"/>
      <c r="D51" s="126"/>
      <c r="E51" s="366"/>
      <c r="F51" s="799"/>
      <c r="G51" s="131"/>
      <c r="U51" s="126"/>
      <c r="V51" s="126"/>
      <c r="Z51" s="126"/>
      <c r="AI51" s="90"/>
      <c r="AJ51" s="90"/>
      <c r="AO51" s="90"/>
    </row>
    <row r="52" spans="1:41">
      <c r="A52"/>
      <c r="C52" s="126"/>
      <c r="D52" s="126"/>
      <c r="E52" s="366"/>
      <c r="F52" s="799"/>
      <c r="G52" s="131"/>
      <c r="U52" s="126"/>
      <c r="V52" s="126"/>
      <c r="Z52" s="126"/>
      <c r="AI52" s="90"/>
      <c r="AJ52" s="90"/>
      <c r="AO52" s="90"/>
    </row>
    <row r="53" spans="1:41">
      <c r="A53"/>
      <c r="C53" s="126"/>
      <c r="D53" s="126"/>
      <c r="E53" s="735"/>
      <c r="F53" s="799"/>
      <c r="G53" s="131"/>
      <c r="U53" s="126"/>
      <c r="V53" s="126"/>
      <c r="Z53" s="126"/>
      <c r="AI53" s="90"/>
      <c r="AJ53" s="90"/>
      <c r="AO53" s="90"/>
    </row>
    <row r="54" spans="1:41">
      <c r="A54"/>
      <c r="C54" s="126"/>
      <c r="D54" s="126"/>
      <c r="E54" s="366"/>
      <c r="F54" s="799"/>
      <c r="G54" s="131"/>
      <c r="U54" s="126"/>
      <c r="V54" s="126"/>
      <c r="Z54" s="126"/>
      <c r="AI54" s="90"/>
      <c r="AJ54" s="90"/>
      <c r="AO54" s="90"/>
    </row>
    <row r="55" spans="1:41">
      <c r="B55" s="126"/>
      <c r="C55" s="126"/>
      <c r="D55" s="366"/>
      <c r="E55" s="131"/>
      <c r="F55" s="131"/>
      <c r="G55" s="366"/>
      <c r="H55" s="366"/>
      <c r="I55" s="366"/>
      <c r="J55" s="366"/>
      <c r="K55" s="366"/>
      <c r="L55" s="366"/>
      <c r="M55" s="366"/>
      <c r="N55" s="366"/>
      <c r="O55" s="366"/>
      <c r="P55" s="366"/>
      <c r="Q55" s="366"/>
      <c r="R55" s="366"/>
      <c r="S55" s="366"/>
      <c r="T55" s="126"/>
      <c r="U55" s="126"/>
      <c r="V55" s="366"/>
      <c r="W55" s="366"/>
      <c r="X55" s="366"/>
      <c r="Y55" s="126"/>
      <c r="Z55" s="366"/>
      <c r="AA55" s="366"/>
      <c r="AB55" s="366"/>
      <c r="AC55" s="366"/>
      <c r="AD55" s="366"/>
      <c r="AE55" s="366"/>
      <c r="AF55" s="366"/>
      <c r="AG55" s="366"/>
      <c r="AH55" s="366"/>
      <c r="AI55" s="366"/>
      <c r="AJ55" s="366"/>
      <c r="AK55" s="366"/>
      <c r="AL55" s="366"/>
      <c r="AM55" s="735"/>
      <c r="AO55" s="90"/>
    </row>
    <row r="56" spans="1:41">
      <c r="A56" s="211"/>
      <c r="B56" s="211"/>
      <c r="C56" s="211"/>
      <c r="D56" s="211"/>
      <c r="E56" s="211"/>
      <c r="F56" s="799"/>
      <c r="G56" s="126"/>
      <c r="H56" s="247"/>
      <c r="I56" s="211"/>
      <c r="J56" s="211"/>
      <c r="K56" s="126"/>
      <c r="L56" s="247"/>
      <c r="M56" s="211"/>
      <c r="N56" s="245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AI56" s="90"/>
      <c r="AJ56" s="90"/>
      <c r="AO56" s="90"/>
    </row>
    <row r="57" spans="1:41">
      <c r="A57" s="211"/>
      <c r="B57" s="211"/>
      <c r="C57" s="211"/>
      <c r="D57" s="211"/>
      <c r="E57" s="211"/>
      <c r="F57" s="799"/>
      <c r="G57" s="126"/>
      <c r="H57" s="247"/>
      <c r="I57" s="211"/>
      <c r="J57" s="211"/>
      <c r="K57" s="126"/>
      <c r="L57" s="247"/>
      <c r="M57" s="211"/>
      <c r="N57" s="245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AI57" s="90"/>
      <c r="AJ57" s="90"/>
      <c r="AO57" s="90"/>
    </row>
    <row r="58" spans="1:41">
      <c r="A58" s="211"/>
      <c r="B58" s="211"/>
      <c r="C58" s="211"/>
      <c r="D58" s="211"/>
      <c r="E58" s="211"/>
      <c r="F58" s="799"/>
      <c r="G58" s="126"/>
      <c r="H58" s="247"/>
      <c r="I58" s="211"/>
      <c r="J58" s="211"/>
      <c r="K58" s="126"/>
      <c r="L58" s="247"/>
      <c r="M58" s="211"/>
      <c r="N58" s="245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AI58" s="90"/>
      <c r="AJ58" s="90"/>
      <c r="AO58" s="90"/>
    </row>
    <row r="59" spans="1:41">
      <c r="A59" s="211"/>
      <c r="B59" s="211"/>
      <c r="C59" s="211"/>
      <c r="D59" s="211"/>
      <c r="E59" s="211"/>
      <c r="F59" s="799"/>
      <c r="G59" s="126"/>
      <c r="H59" s="247"/>
      <c r="I59" s="211"/>
      <c r="J59" s="211"/>
      <c r="K59" s="126"/>
      <c r="L59" s="247"/>
      <c r="M59" s="211"/>
      <c r="N59" s="245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AI59" s="90"/>
      <c r="AJ59" s="90"/>
      <c r="AO59" s="90"/>
    </row>
    <row r="60" spans="1:41">
      <c r="A60" s="211"/>
      <c r="B60" s="211"/>
      <c r="C60" s="211"/>
      <c r="D60" s="211"/>
      <c r="E60" s="211"/>
      <c r="F60" s="799"/>
      <c r="G60" s="126"/>
      <c r="H60" s="247"/>
      <c r="I60" s="211"/>
      <c r="J60" s="211"/>
      <c r="K60" s="126"/>
      <c r="L60" s="247"/>
      <c r="M60" s="211"/>
      <c r="N60" s="245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AI60" s="90"/>
      <c r="AJ60" s="90"/>
      <c r="AO60" s="90"/>
    </row>
    <row r="61" spans="1:41" ht="15.75">
      <c r="B61" s="211"/>
      <c r="C61" s="211"/>
      <c r="D61" s="211"/>
      <c r="E61" s="131"/>
      <c r="F61" s="131"/>
      <c r="G61" s="211"/>
      <c r="H61" s="126"/>
      <c r="I61" s="126"/>
      <c r="J61" s="211"/>
      <c r="K61" s="5"/>
      <c r="L61" s="211"/>
      <c r="M61" s="126"/>
      <c r="N61" s="211"/>
      <c r="O61" s="211"/>
      <c r="P61" s="211"/>
      <c r="Q61" s="211"/>
      <c r="R61" s="211"/>
      <c r="S61" s="211"/>
      <c r="T61" s="126"/>
      <c r="U61" s="126"/>
      <c r="V61" s="247"/>
      <c r="W61" s="211"/>
      <c r="X61" s="211"/>
      <c r="Y61" s="126"/>
      <c r="Z61" s="247"/>
      <c r="AA61" s="211"/>
      <c r="AB61" s="245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735"/>
      <c r="AO61" s="90"/>
    </row>
    <row r="62" spans="1:41" ht="15.75">
      <c r="A62" s="211"/>
      <c r="B62" s="5"/>
      <c r="C62" s="211"/>
      <c r="D62" s="126"/>
      <c r="E62" s="211"/>
      <c r="F62" s="799"/>
      <c r="G62" s="211"/>
      <c r="H62" s="211"/>
      <c r="I62" s="211"/>
      <c r="J62" s="211"/>
      <c r="K62" s="126"/>
      <c r="L62" s="126"/>
      <c r="M62" s="247"/>
      <c r="N62" s="211"/>
      <c r="O62" s="211"/>
      <c r="P62" s="126"/>
      <c r="Q62" s="247"/>
      <c r="R62" s="211"/>
      <c r="S62" s="245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I62" s="90"/>
      <c r="AJ62" s="90"/>
      <c r="AO62" s="90"/>
    </row>
    <row r="63" spans="1:41" ht="15.75">
      <c r="A63" s="211"/>
      <c r="B63" s="5"/>
      <c r="C63" s="211"/>
      <c r="D63" s="126"/>
      <c r="E63" s="211"/>
      <c r="F63" s="799"/>
      <c r="G63" s="211"/>
      <c r="H63" s="211"/>
      <c r="I63" s="211"/>
      <c r="J63" s="211"/>
      <c r="K63" s="126"/>
      <c r="L63" s="126"/>
      <c r="M63" s="247"/>
      <c r="N63" s="211"/>
      <c r="O63" s="211"/>
      <c r="P63" s="126"/>
      <c r="Q63" s="247"/>
      <c r="R63" s="211"/>
      <c r="S63" s="245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I63" s="90"/>
      <c r="AJ63" s="90"/>
      <c r="AO63" s="90"/>
    </row>
    <row r="64" spans="1:41" ht="15.75">
      <c r="A64" s="211"/>
      <c r="B64" s="5"/>
      <c r="C64" s="211"/>
      <c r="D64" s="126"/>
      <c r="E64" s="211"/>
      <c r="F64" s="799"/>
      <c r="G64" s="211"/>
      <c r="H64" s="211"/>
      <c r="I64" s="211"/>
      <c r="J64" s="211"/>
      <c r="K64" s="126"/>
      <c r="L64" s="126"/>
      <c r="M64" s="247"/>
      <c r="N64" s="211"/>
      <c r="O64" s="211"/>
      <c r="P64" s="126"/>
      <c r="Q64" s="247"/>
      <c r="R64" s="211"/>
      <c r="S64" s="245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I64" s="90"/>
      <c r="AJ64" s="90"/>
      <c r="AO64" s="90"/>
    </row>
  </sheetData>
  <sheetProtection password="CFC3" sheet="1" objects="1" scenarios="1" formatCells="0" formatColumns="0" formatRows="0" insertColumns="0" insertRows="0" insertHyperlinks="0" deleteColumns="0" deleteRows="0" sort="0"/>
  <mergeCells count="20">
    <mergeCell ref="B3:C3"/>
    <mergeCell ref="AT6:AT7"/>
    <mergeCell ref="AT12:AT13"/>
    <mergeCell ref="AX9:AX10"/>
    <mergeCell ref="K18:L18"/>
    <mergeCell ref="G8:G9"/>
    <mergeCell ref="J8:J9"/>
    <mergeCell ref="M8:M9"/>
    <mergeCell ref="G10:G11"/>
    <mergeCell ref="J10:J11"/>
    <mergeCell ref="M10:M11"/>
    <mergeCell ref="G12:G13"/>
    <mergeCell ref="J12:J13"/>
    <mergeCell ref="M12:M13"/>
    <mergeCell ref="Q2:S2"/>
    <mergeCell ref="AQ4:AR4"/>
    <mergeCell ref="H3:I3"/>
    <mergeCell ref="G6:G7"/>
    <mergeCell ref="J6:J7"/>
    <mergeCell ref="M6:M7"/>
  </mergeCells>
  <conditionalFormatting sqref="AQ6:AQ13">
    <cfRule type="duplicateValues" dxfId="59" priority="1"/>
    <cfRule type="duplicateValues" dxfId="58" priority="23"/>
  </conditionalFormatting>
  <conditionalFormatting sqref="AQ6:AQ13">
    <cfRule type="duplicateValues" dxfId="57" priority="21"/>
  </conditionalFormatting>
  <conditionalFormatting sqref="AG15 AO15">
    <cfRule type="containsText" dxfId="56" priority="18" operator="containsText" text="ERREUR">
      <formula>NOT(ISERROR(SEARCH("ERREUR",AG15)))</formula>
    </cfRule>
    <cfRule type="containsText" dxfId="55" priority="19" operator="containsText" text="OK">
      <formula>NOT(ISERROR(SEARCH("OK",AG15)))</formula>
    </cfRule>
  </conditionalFormatting>
  <conditionalFormatting sqref="AQ7:AQ13">
    <cfRule type="duplicateValues" dxfId="54" priority="15"/>
  </conditionalFormatting>
  <conditionalFormatting sqref="AQ7">
    <cfRule type="duplicateValues" dxfId="53" priority="4"/>
  </conditionalFormatting>
  <hyperlinks>
    <hyperlink ref="A2" location="'Tirage Renc.'!A1" display="'Tirage Renc.'!A1"/>
  </hyperlinks>
  <pageMargins left="0.15748031496062992" right="0.19685039370078741" top="0.35433070866141736" bottom="0.47244094488188981" header="0.19685039370078741" footer="0.31496062992125984"/>
  <pageSetup paperSize="9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9"/>
  <sheetViews>
    <sheetView view="pageBreakPreview" zoomScale="80" zoomScaleNormal="90" zoomScaleSheetLayoutView="80" workbookViewId="0">
      <selection activeCell="J9" sqref="J9"/>
    </sheetView>
  </sheetViews>
  <sheetFormatPr baseColWidth="10" defaultRowHeight="35.25"/>
  <cols>
    <col min="1" max="1" width="19.28515625" style="288" customWidth="1"/>
    <col min="2" max="2" width="14.85546875" style="288" customWidth="1"/>
    <col min="3" max="3" width="25.85546875" style="288" customWidth="1"/>
    <col min="4" max="4" width="15.140625" style="288" customWidth="1"/>
    <col min="5" max="5" width="24.7109375" style="288" customWidth="1"/>
    <col min="6" max="6" width="14.5703125" style="288" customWidth="1"/>
    <col min="7" max="7" width="24.5703125" style="288" customWidth="1"/>
    <col min="8" max="16384" width="11.42578125" style="288"/>
  </cols>
  <sheetData>
    <row r="1" spans="1:7" ht="45.75">
      <c r="A1" s="289"/>
      <c r="B1" s="289"/>
      <c r="C1" s="289"/>
      <c r="D1" s="289"/>
      <c r="E1" s="289"/>
      <c r="F1" s="289"/>
      <c r="G1" s="289"/>
    </row>
    <row r="2" spans="1:7" ht="45.75">
      <c r="A2" s="283"/>
      <c r="B2" s="284"/>
      <c r="C2" s="289"/>
      <c r="D2" s="402" t="s">
        <v>171</v>
      </c>
      <c r="E2" s="283"/>
      <c r="F2" s="284"/>
      <c r="G2" s="283"/>
    </row>
    <row r="3" spans="1:7" ht="46.5" thickBot="1">
      <c r="A3" s="265"/>
      <c r="B3" s="265"/>
      <c r="C3" s="265"/>
      <c r="D3" s="265"/>
      <c r="E3" s="265"/>
      <c r="F3" s="265"/>
      <c r="G3" s="265"/>
    </row>
    <row r="4" spans="1:7" ht="46.5" thickBot="1">
      <c r="A4" s="267" t="s">
        <v>96</v>
      </c>
      <c r="B4" s="292" t="s">
        <v>95</v>
      </c>
      <c r="C4" s="293" t="s">
        <v>97</v>
      </c>
      <c r="D4" s="292" t="s">
        <v>95</v>
      </c>
      <c r="E4" s="294" t="s">
        <v>98</v>
      </c>
      <c r="F4" s="295" t="s">
        <v>95</v>
      </c>
      <c r="G4" s="296" t="s">
        <v>99</v>
      </c>
    </row>
    <row r="5" spans="1:7" ht="45.75">
      <c r="A5" s="269"/>
      <c r="B5" s="297">
        <v>1</v>
      </c>
      <c r="C5" s="271" t="s">
        <v>175</v>
      </c>
      <c r="D5" s="270">
        <v>8</v>
      </c>
      <c r="E5" s="272" t="s">
        <v>191</v>
      </c>
      <c r="F5" s="434">
        <v>5</v>
      </c>
      <c r="G5" s="272" t="s">
        <v>196</v>
      </c>
    </row>
    <row r="6" spans="1:7" ht="45.75">
      <c r="A6" s="604" t="s">
        <v>105</v>
      </c>
      <c r="B6" s="299">
        <v>3</v>
      </c>
      <c r="C6" s="275" t="s">
        <v>176</v>
      </c>
      <c r="D6" s="549">
        <v>6</v>
      </c>
      <c r="E6" s="275" t="s">
        <v>192</v>
      </c>
      <c r="F6" s="547">
        <v>4</v>
      </c>
      <c r="G6" s="276" t="s">
        <v>197</v>
      </c>
    </row>
    <row r="7" spans="1:7" ht="45.75">
      <c r="A7" s="603" t="s">
        <v>100</v>
      </c>
      <c r="B7" s="299">
        <v>5</v>
      </c>
      <c r="C7" s="277" t="s">
        <v>177</v>
      </c>
      <c r="D7" s="550">
        <v>3</v>
      </c>
      <c r="E7" s="277" t="s">
        <v>199</v>
      </c>
      <c r="F7" s="550">
        <v>8</v>
      </c>
      <c r="G7" s="278" t="s">
        <v>198</v>
      </c>
    </row>
    <row r="8" spans="1:7" ht="45.75">
      <c r="A8" s="273"/>
      <c r="B8" s="299">
        <v>6</v>
      </c>
      <c r="C8" s="277" t="s">
        <v>178</v>
      </c>
      <c r="D8" s="549">
        <v>1</v>
      </c>
      <c r="E8" s="277" t="s">
        <v>219</v>
      </c>
      <c r="F8" s="547">
        <v>2</v>
      </c>
      <c r="G8" s="278" t="s">
        <v>220</v>
      </c>
    </row>
    <row r="9" spans="1:7" ht="46.5" thickBot="1">
      <c r="A9" s="279"/>
      <c r="B9" s="435">
        <v>8</v>
      </c>
      <c r="C9" s="291" t="s">
        <v>179</v>
      </c>
      <c r="D9" s="551">
        <v>5</v>
      </c>
      <c r="E9" s="281" t="s">
        <v>221</v>
      </c>
      <c r="F9" s="552">
        <v>7</v>
      </c>
      <c r="G9" s="291" t="s">
        <v>222</v>
      </c>
    </row>
  </sheetData>
  <pageMargins left="0.21" right="0.28999999999999998" top="0.36" bottom="0.51" header="0.2" footer="0.28000000000000003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43CEFF"/>
  </sheetPr>
  <dimension ref="A1:AZ24"/>
  <sheetViews>
    <sheetView zoomScaleNormal="100" zoomScaleSheetLayoutView="70" workbookViewId="0">
      <selection activeCell="O19" sqref="O19"/>
    </sheetView>
  </sheetViews>
  <sheetFormatPr baseColWidth="10" defaultRowHeight="15"/>
  <cols>
    <col min="1" max="1" width="4.7109375" style="90" customWidth="1"/>
    <col min="2" max="2" width="23.7109375" style="90" customWidth="1"/>
    <col min="3" max="3" width="16.7109375" style="90" customWidth="1"/>
    <col min="4" max="4" width="11.140625" style="90" customWidth="1"/>
    <col min="5" max="5" width="2.5703125" style="90" customWidth="1"/>
    <col min="6" max="7" width="5" style="90" customWidth="1"/>
    <col min="8" max="8" width="17.7109375" style="90" customWidth="1"/>
    <col min="9" max="9" width="6.42578125" style="90" customWidth="1"/>
    <col min="10" max="10" width="5.85546875" style="90" customWidth="1"/>
    <col min="11" max="11" width="17.85546875" style="90" customWidth="1"/>
    <col min="12" max="12" width="6" style="90" customWidth="1"/>
    <col min="13" max="13" width="5.7109375" style="90" customWidth="1"/>
    <col min="14" max="14" width="16.85546875" style="90" customWidth="1"/>
    <col min="15" max="15" width="6.85546875" style="90" customWidth="1"/>
    <col min="16" max="16" width="4.42578125" style="90" customWidth="1"/>
    <col min="17" max="17" width="5.28515625" style="90" customWidth="1"/>
    <col min="18" max="18" width="25.42578125" style="90" customWidth="1"/>
    <col min="19" max="19" width="5.7109375" style="90" customWidth="1"/>
    <col min="20" max="20" width="4.7109375" style="90" customWidth="1"/>
    <col min="21" max="21" width="6.7109375" style="90" customWidth="1"/>
    <col min="22" max="22" width="6.5703125" style="90" customWidth="1"/>
    <col min="23" max="23" width="4.7109375" style="90" customWidth="1"/>
    <col min="24" max="24" width="4.85546875" style="90" customWidth="1"/>
    <col min="25" max="25" width="7" style="90" customWidth="1"/>
    <col min="26" max="26" width="6.7109375" style="90" customWidth="1"/>
    <col min="27" max="27" width="4.28515625" style="90" customWidth="1"/>
    <col min="28" max="28" width="4.7109375" style="90" customWidth="1"/>
    <col min="29" max="29" width="6.5703125" style="90" customWidth="1"/>
    <col min="30" max="30" width="6.28515625" style="90" customWidth="1"/>
    <col min="31" max="31" width="5.85546875" style="90" customWidth="1"/>
    <col min="32" max="32" width="5.7109375" style="90" customWidth="1"/>
    <col min="33" max="33" width="8.7109375" style="90" customWidth="1"/>
    <col min="34" max="34" width="9.5703125" style="90" customWidth="1"/>
    <col min="35" max="35" width="6.42578125" style="90" hidden="1" customWidth="1"/>
    <col min="36" max="36" width="7.140625" style="90" hidden="1" customWidth="1"/>
    <col min="37" max="37" width="10.42578125" style="90" hidden="1" customWidth="1"/>
    <col min="38" max="38" width="11" style="90" hidden="1" customWidth="1"/>
    <col min="39" max="39" width="6.85546875" style="90" customWidth="1"/>
    <col min="40" max="40" width="11.7109375" style="90" customWidth="1"/>
    <col min="41" max="41" width="9" style="90" customWidth="1"/>
    <col min="42" max="42" width="8.85546875" style="90" customWidth="1"/>
    <col min="43" max="43" width="9.140625" style="90" customWidth="1"/>
    <col min="44" max="44" width="32" style="90" customWidth="1"/>
    <col min="45" max="45" width="8.5703125" style="90" customWidth="1"/>
    <col min="46" max="46" width="6.5703125" style="90" customWidth="1"/>
    <col min="47" max="47" width="26.42578125" style="90" customWidth="1"/>
    <col min="48" max="48" width="6.7109375" style="90" customWidth="1"/>
    <col min="49" max="49" width="7.140625" style="90" customWidth="1"/>
    <col min="50" max="50" width="6.5703125" style="90" customWidth="1"/>
    <col min="51" max="51" width="24.42578125" style="90" customWidth="1"/>
    <col min="52" max="52" width="7.28515625" style="90" customWidth="1"/>
    <col min="53" max="16384" width="11.42578125" style="90"/>
  </cols>
  <sheetData>
    <row r="1" spans="1:52" ht="57" customHeight="1">
      <c r="A1" s="489"/>
      <c r="B1" s="125"/>
      <c r="C1" s="489"/>
      <c r="D1" s="126"/>
      <c r="E1" s="489"/>
      <c r="F1" s="799"/>
      <c r="G1" s="489"/>
      <c r="H1" s="126"/>
      <c r="I1" s="126"/>
      <c r="J1" s="127"/>
      <c r="K1" s="489"/>
      <c r="L1" s="126"/>
      <c r="M1" s="127"/>
      <c r="N1" s="489"/>
      <c r="O1" s="128" t="s">
        <v>0</v>
      </c>
      <c r="Q1" s="130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  <c r="AD1" s="489"/>
      <c r="AE1" s="489"/>
      <c r="AF1" s="489"/>
      <c r="AG1" s="489"/>
      <c r="AH1" s="489"/>
      <c r="AP1" s="489"/>
      <c r="AQ1" s="489"/>
      <c r="AS1" s="126"/>
      <c r="AT1" s="126"/>
      <c r="AU1" s="489"/>
      <c r="AV1" s="5"/>
      <c r="AW1" s="489"/>
      <c r="AX1" s="489"/>
      <c r="AY1" s="126"/>
      <c r="AZ1" s="489"/>
    </row>
    <row r="2" spans="1:52" ht="21" thickBot="1">
      <c r="A2" s="254" t="s">
        <v>167</v>
      </c>
      <c r="B2" s="255"/>
      <c r="C2" s="489"/>
      <c r="D2" s="126"/>
      <c r="E2" s="489"/>
      <c r="F2" s="799"/>
      <c r="G2" s="489"/>
      <c r="H2" s="132"/>
      <c r="I2" s="133"/>
      <c r="J2" s="127"/>
      <c r="K2" s="133"/>
      <c r="L2" s="133"/>
      <c r="M2" s="127"/>
      <c r="N2" s="133"/>
      <c r="O2" s="133"/>
      <c r="Q2" s="817" t="s">
        <v>156</v>
      </c>
      <c r="R2" s="817"/>
      <c r="S2" s="817"/>
      <c r="T2" s="133"/>
      <c r="U2" s="135" t="s">
        <v>131</v>
      </c>
      <c r="V2" s="135"/>
      <c r="W2" s="135"/>
      <c r="X2" s="135"/>
      <c r="Y2" s="135"/>
      <c r="Z2" s="135"/>
      <c r="AA2" s="133"/>
      <c r="AB2" s="133"/>
      <c r="AC2" s="133"/>
      <c r="AD2" s="133"/>
      <c r="AE2" s="133"/>
      <c r="AF2" s="133"/>
      <c r="AG2" s="133"/>
      <c r="AH2" s="133"/>
      <c r="AP2" s="133"/>
    </row>
    <row r="3" spans="1:52" ht="21" thickBot="1">
      <c r="B3" s="818" t="s">
        <v>356</v>
      </c>
      <c r="C3" s="819"/>
      <c r="D3" s="126"/>
      <c r="E3" s="136"/>
      <c r="F3" s="136"/>
      <c r="G3" s="136"/>
      <c r="H3" s="820"/>
      <c r="I3" s="820"/>
      <c r="J3" s="127"/>
      <c r="K3" s="137" t="s">
        <v>205</v>
      </c>
      <c r="L3" s="138" t="s">
        <v>206</v>
      </c>
      <c r="M3" s="139"/>
      <c r="N3" s="136"/>
      <c r="O3" s="133"/>
      <c r="Q3" s="130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89"/>
      <c r="AC3" s="489"/>
      <c r="AD3" s="489"/>
      <c r="AE3" s="489"/>
      <c r="AF3" s="489"/>
      <c r="AG3" s="489"/>
      <c r="AH3" s="489"/>
      <c r="AP3" s="489"/>
    </row>
    <row r="4" spans="1:52" ht="24" thickBot="1">
      <c r="A4" s="174"/>
      <c r="B4" s="180"/>
      <c r="C4" s="175"/>
      <c r="D4" s="133"/>
      <c r="E4" s="136"/>
      <c r="F4" s="136"/>
      <c r="G4" s="136"/>
      <c r="H4" s="126"/>
      <c r="I4" s="126"/>
      <c r="J4" s="127"/>
      <c r="K4" s="489"/>
      <c r="L4" s="126"/>
      <c r="M4" s="127"/>
      <c r="N4" s="489"/>
      <c r="O4" s="128"/>
      <c r="Q4" s="141"/>
      <c r="R4" s="142"/>
      <c r="S4" s="143" t="s">
        <v>10</v>
      </c>
      <c r="T4" s="143"/>
      <c r="U4" s="144"/>
      <c r="V4" s="145"/>
      <c r="W4" s="146" t="s">
        <v>9</v>
      </c>
      <c r="X4" s="144"/>
      <c r="Y4" s="144"/>
      <c r="Z4" s="144"/>
      <c r="AA4" s="147" t="s">
        <v>11</v>
      </c>
      <c r="AB4" s="148"/>
      <c r="AC4" s="148"/>
      <c r="AD4" s="149"/>
      <c r="AE4" s="150" t="s">
        <v>8</v>
      </c>
      <c r="AF4" s="150"/>
      <c r="AG4" s="150"/>
      <c r="AH4" s="145"/>
      <c r="AP4" s="136"/>
      <c r="AQ4" s="818" t="s">
        <v>147</v>
      </c>
      <c r="AR4" s="819"/>
      <c r="AS4" s="140"/>
      <c r="AT4" s="136"/>
      <c r="AU4" s="152" t="s">
        <v>13</v>
      </c>
      <c r="AV4" s="5"/>
      <c r="AW4" s="136"/>
      <c r="AX4" s="136"/>
      <c r="AY4" s="153" t="s">
        <v>14</v>
      </c>
      <c r="AZ4" s="136"/>
    </row>
    <row r="5" spans="1:52" ht="21" thickBot="1">
      <c r="A5" s="174"/>
      <c r="B5" s="134" t="s">
        <v>2</v>
      </c>
      <c r="C5" s="133" t="s">
        <v>141</v>
      </c>
      <c r="D5" s="805" t="s">
        <v>153</v>
      </c>
      <c r="E5" s="489"/>
      <c r="F5" s="799"/>
      <c r="G5" s="93" t="s">
        <v>123</v>
      </c>
      <c r="H5" s="154" t="s">
        <v>122</v>
      </c>
      <c r="I5" s="155" t="s">
        <v>126</v>
      </c>
      <c r="J5" s="488" t="s">
        <v>123</v>
      </c>
      <c r="K5" s="154" t="s">
        <v>124</v>
      </c>
      <c r="L5" s="155" t="s">
        <v>126</v>
      </c>
      <c r="M5" s="488" t="s">
        <v>123</v>
      </c>
      <c r="N5" s="154" t="s">
        <v>125</v>
      </c>
      <c r="O5" s="155" t="s">
        <v>126</v>
      </c>
      <c r="Q5" s="28"/>
      <c r="R5" s="157" t="s">
        <v>2</v>
      </c>
      <c r="S5" s="144" t="s">
        <v>6</v>
      </c>
      <c r="T5" s="158" t="s">
        <v>7</v>
      </c>
      <c r="U5" s="158" t="s">
        <v>4</v>
      </c>
      <c r="V5" s="159" t="s">
        <v>5</v>
      </c>
      <c r="W5" s="160" t="s">
        <v>6</v>
      </c>
      <c r="X5" s="158" t="s">
        <v>7</v>
      </c>
      <c r="Y5" s="158" t="s">
        <v>4</v>
      </c>
      <c r="Z5" s="159" t="s">
        <v>5</v>
      </c>
      <c r="AA5" s="144" t="s">
        <v>6</v>
      </c>
      <c r="AB5" s="158" t="s">
        <v>7</v>
      </c>
      <c r="AC5" s="158" t="s">
        <v>4</v>
      </c>
      <c r="AD5" s="158" t="s">
        <v>5</v>
      </c>
      <c r="AE5" s="161" t="s">
        <v>6</v>
      </c>
      <c r="AF5" s="162" t="s">
        <v>7</v>
      </c>
      <c r="AG5" s="163" t="s">
        <v>4</v>
      </c>
      <c r="AH5" s="164" t="s">
        <v>3</v>
      </c>
      <c r="AI5" s="126" t="s">
        <v>163</v>
      </c>
      <c r="AJ5" s="126" t="s">
        <v>164</v>
      </c>
      <c r="AK5" s="136" t="s">
        <v>161</v>
      </c>
      <c r="AL5" s="782" t="s">
        <v>162</v>
      </c>
      <c r="AM5" s="784"/>
      <c r="AN5" s="783" t="s">
        <v>3</v>
      </c>
      <c r="AO5" s="664" t="s">
        <v>4</v>
      </c>
      <c r="AP5" s="665" t="s">
        <v>126</v>
      </c>
      <c r="AQ5" s="806" t="s">
        <v>1</v>
      </c>
      <c r="AR5" s="807" t="s">
        <v>2</v>
      </c>
      <c r="AS5" s="140"/>
      <c r="AT5" s="489"/>
      <c r="AU5" s="165" t="s">
        <v>152</v>
      </c>
      <c r="AV5" s="5"/>
      <c r="AW5" s="489"/>
      <c r="AX5" s="489"/>
      <c r="AY5" s="126"/>
      <c r="AZ5" s="489"/>
    </row>
    <row r="6" spans="1:52" ht="21" thickBot="1">
      <c r="A6" s="176">
        <v>1</v>
      </c>
      <c r="B6" s="639"/>
      <c r="C6" s="206"/>
      <c r="D6" s="188"/>
      <c r="E6" s="489"/>
      <c r="F6" s="803">
        <v>1</v>
      </c>
      <c r="G6" s="821">
        <v>1</v>
      </c>
      <c r="H6" s="182" t="str">
        <f t="shared" ref="H6:H15" si="0">IF(ISNA(MATCH(F6,$D$6:$D$17,0)),"",INDEX($B$6:$B$17,MATCH(F6,$D$6:$D$17,0)))</f>
        <v/>
      </c>
      <c r="I6" s="212"/>
      <c r="J6" s="823">
        <v>8</v>
      </c>
      <c r="K6" s="185" t="str">
        <f>+H6</f>
        <v/>
      </c>
      <c r="L6" s="212"/>
      <c r="M6" s="823">
        <v>5</v>
      </c>
      <c r="N6" s="96" t="str">
        <f>+H6</f>
        <v/>
      </c>
      <c r="O6" s="213"/>
      <c r="Q6" s="215">
        <v>1</v>
      </c>
      <c r="R6" s="722" t="str">
        <f>+H6</f>
        <v/>
      </c>
      <c r="S6" s="97">
        <f>+I6</f>
        <v>0</v>
      </c>
      <c r="T6" s="98">
        <f>+I7</f>
        <v>0</v>
      </c>
      <c r="U6" s="98">
        <f>SUM(S6-T6)</f>
        <v>0</v>
      </c>
      <c r="V6" s="99">
        <f>IF(S6+T6=0,0,IF(S6=T6,2,IF(S6&lt;T6,1,3)))</f>
        <v>0</v>
      </c>
      <c r="W6" s="687">
        <f>+L6</f>
        <v>0</v>
      </c>
      <c r="X6" s="686">
        <f>+L7</f>
        <v>0</v>
      </c>
      <c r="Y6" s="686">
        <f t="shared" ref="Y6:Y15" si="1">SUM(W6-X6)</f>
        <v>0</v>
      </c>
      <c r="Z6" s="99">
        <f>IF(W6+X6=0,0,IF(W6=X6,2,IF(W6&lt;X6,1,3)))</f>
        <v>0</v>
      </c>
      <c r="AA6" s="687">
        <f>+O6</f>
        <v>0</v>
      </c>
      <c r="AB6" s="686">
        <f>+O7</f>
        <v>0</v>
      </c>
      <c r="AC6" s="686">
        <f t="shared" ref="AC6:AC15" si="2">SUM(AA6-AB6)</f>
        <v>0</v>
      </c>
      <c r="AD6" s="99">
        <f>IF(AA6+AB6=0,0,IF(AA6=AB6,2,IF(AA6&lt;AB6,1,3)))</f>
        <v>0</v>
      </c>
      <c r="AE6" s="723">
        <f>SUM(S6+W6+AA6)</f>
        <v>0</v>
      </c>
      <c r="AF6" s="98">
        <f>SUM(T6+X6+AB6)</f>
        <v>0</v>
      </c>
      <c r="AG6" s="675">
        <f>SUM(AE6-AF6)</f>
        <v>0</v>
      </c>
      <c r="AH6" s="678">
        <f>SUM(V6+Z6+AD6)</f>
        <v>0</v>
      </c>
      <c r="AI6" s="700">
        <f>IF(AG6="","",IF(AG6&gt;0,AG6,0))</f>
        <v>0</v>
      </c>
      <c r="AJ6" s="700">
        <f>IF(AG6="","",IF(AG6&lt;0,AG6,0))</f>
        <v>0</v>
      </c>
      <c r="AK6" s="701" t="str">
        <f>IF(OR(R6="",AH6="",AG6=""),"",RANK(AH6,$AH$6:$AH$15)+SUM(-AG6/100)-(+AE6/1000)+COUNTIF(R$6:R$15,"&lt;="&amp;R6+1)/100000+ROW()/1000000)</f>
        <v/>
      </c>
      <c r="AL6" s="647" t="str">
        <f>IF(R6="","",SMALL(AK$6:AK$15,ROWS(AN$6:AN6)))</f>
        <v/>
      </c>
      <c r="AM6" s="762"/>
      <c r="AN6" s="839" t="str">
        <f t="shared" ref="AN6:AN15" si="3">IF(R6="","",INDEX($AH$6:$AH$15,MATCH(AL6,$AK$6:$AK$15,0)))</f>
        <v/>
      </c>
      <c r="AO6" s="702" t="str">
        <f t="shared" ref="AO6:AO15" si="4">IF(R6="","",INDEX($AG$6:$AG$15,MATCH(AL6,$AK$6:$AK$15,0)))</f>
        <v/>
      </c>
      <c r="AP6" s="703" t="str">
        <f>IF(R6="","",INDEX($AE$6:$AE$31,MATCH(AL6,$AK$6:$AK$31,0)))</f>
        <v/>
      </c>
      <c r="AQ6" s="840" t="str">
        <f>IF(AL6="","",1)</f>
        <v/>
      </c>
      <c r="AR6" s="673" t="str">
        <f t="shared" ref="AR6:AR15" si="5">IF(OR(R6="",AH6=""),"",INDEX($R$6:$R$15,MATCH(AL6,$AK$6:$AK$15,0)))</f>
        <v/>
      </c>
      <c r="AS6" s="489"/>
      <c r="AT6" s="126"/>
      <c r="AU6" s="489"/>
      <c r="AV6" s="5"/>
      <c r="AW6" s="489"/>
      <c r="AX6" s="489"/>
      <c r="AY6" s="126"/>
      <c r="AZ6" s="489"/>
    </row>
    <row r="7" spans="1:52" ht="21" thickBot="1">
      <c r="A7" s="177">
        <v>2</v>
      </c>
      <c r="B7" s="640"/>
      <c r="C7" s="207"/>
      <c r="D7" s="189"/>
      <c r="E7" s="489"/>
      <c r="F7" s="802">
        <v>2</v>
      </c>
      <c r="G7" s="822"/>
      <c r="H7" s="187" t="str">
        <f t="shared" si="0"/>
        <v/>
      </c>
      <c r="I7" s="216"/>
      <c r="J7" s="824"/>
      <c r="K7" s="184" t="str">
        <f>+H8</f>
        <v/>
      </c>
      <c r="L7" s="216"/>
      <c r="M7" s="824"/>
      <c r="N7" s="102" t="str">
        <f>+H9</f>
        <v/>
      </c>
      <c r="O7" s="217"/>
      <c r="Q7" s="218">
        <v>2</v>
      </c>
      <c r="R7" s="694" t="str">
        <f>+H7</f>
        <v/>
      </c>
      <c r="S7" s="103">
        <f t="shared" ref="S7:S15" si="6">+I7</f>
        <v>0</v>
      </c>
      <c r="T7" s="104">
        <f>+I6</f>
        <v>0</v>
      </c>
      <c r="U7" s="104">
        <f t="shared" ref="U7:U15" si="7">SUM(S7-T7)</f>
        <v>0</v>
      </c>
      <c r="V7" s="105">
        <f>IF(S7+T7=0,0,IF(S7=T7,2,IF(S7&lt;T7,1,3)))</f>
        <v>0</v>
      </c>
      <c r="W7" s="103">
        <f>+L8</f>
        <v>0</v>
      </c>
      <c r="X7" s="104">
        <f>+L9</f>
        <v>0</v>
      </c>
      <c r="Y7" s="104">
        <f t="shared" si="1"/>
        <v>0</v>
      </c>
      <c r="Z7" s="105">
        <f>IF(W7+X7=0,0,IF(W7=X7,2,IF(W7&lt;X7,1,3)))</f>
        <v>0</v>
      </c>
      <c r="AA7" s="103">
        <f>+O8</f>
        <v>0</v>
      </c>
      <c r="AB7" s="104">
        <f>+O9</f>
        <v>0</v>
      </c>
      <c r="AC7" s="104">
        <f t="shared" si="2"/>
        <v>0</v>
      </c>
      <c r="AD7" s="105">
        <f>IF(AA7+AB7=0,0,IF(AA7=AB7,2,IF(AA7&lt;AB7,1,3)))</f>
        <v>0</v>
      </c>
      <c r="AE7" s="695">
        <f t="shared" ref="AE7:AE15" si="8">SUM(S7+W7+AA7)</f>
        <v>0</v>
      </c>
      <c r="AF7" s="104">
        <f t="shared" ref="AF7:AF15" si="9">SUM(T7+X7+AB7)</f>
        <v>0</v>
      </c>
      <c r="AG7" s="258">
        <f t="shared" ref="AG7:AG15" si="10">SUM(AE7-AF7)</f>
        <v>0</v>
      </c>
      <c r="AH7" s="724">
        <f t="shared" ref="AH7:AH15" si="11">SUM(V7+Z7+AD7)</f>
        <v>0</v>
      </c>
      <c r="AI7" s="700">
        <f t="shared" ref="AI7:AI15" si="12">IF(AG7="","",IF(AG7&gt;0,AG7,0))</f>
        <v>0</v>
      </c>
      <c r="AJ7" s="700">
        <f t="shared" ref="AJ7:AJ15" si="13">IF(AG7="","",IF(AG7&lt;0,AG7,0))</f>
        <v>0</v>
      </c>
      <c r="AK7" s="701" t="str">
        <f t="shared" ref="AK7:AK15" si="14">IF(OR(R7="",AH7="",AG7=""),"",RANK(AH7,$AH$6:$AH$15)+SUM(-AG7/100)-(+AE7/1000)+COUNTIF(R$6:R$15,"&lt;="&amp;R7+1)/100000+ROW()/1000000)</f>
        <v/>
      </c>
      <c r="AL7" s="647" t="str">
        <f>IF(R7="","",SMALL(AK$6:AK$15,ROWS(AN$6:AN7)))</f>
        <v/>
      </c>
      <c r="AM7" s="762"/>
      <c r="AN7" s="841" t="str">
        <f t="shared" si="3"/>
        <v/>
      </c>
      <c r="AO7" s="357" t="str">
        <f t="shared" si="4"/>
        <v/>
      </c>
      <c r="AP7" s="705" t="str">
        <f t="shared" ref="AP7:AP15" si="15">IF(R7="","",INDEX($AE$6:$AE$31,MATCH(AL7,$AK$6:$AK$31,0)))</f>
        <v/>
      </c>
      <c r="AQ7" s="842" t="str">
        <f>IF(AL7="","",IF(AND(AN6=AN7,AO6=AO7,AP6=AP7),AQ6,$AQ$6+1))</f>
        <v/>
      </c>
      <c r="AR7" s="674" t="str">
        <f t="shared" si="5"/>
        <v/>
      </c>
      <c r="AT7" s="825">
        <v>2</v>
      </c>
      <c r="AU7" s="109" t="str">
        <f>+AR6</f>
        <v/>
      </c>
      <c r="AV7" s="29">
        <v>0</v>
      </c>
      <c r="AY7" s="126"/>
    </row>
    <row r="8" spans="1:52" ht="21" thickBot="1">
      <c r="A8" s="177">
        <v>3</v>
      </c>
      <c r="B8" s="641"/>
      <c r="C8" s="208"/>
      <c r="D8" s="189"/>
      <c r="E8" s="489"/>
      <c r="F8" s="804">
        <v>3</v>
      </c>
      <c r="G8" s="821">
        <v>3</v>
      </c>
      <c r="H8" s="182" t="str">
        <f t="shared" si="0"/>
        <v/>
      </c>
      <c r="I8" s="212"/>
      <c r="J8" s="823">
        <v>6</v>
      </c>
      <c r="K8" s="185" t="str">
        <f>+H7</f>
        <v/>
      </c>
      <c r="L8" s="219"/>
      <c r="M8" s="823">
        <v>4</v>
      </c>
      <c r="N8" s="96" t="str">
        <f>+H7</f>
        <v/>
      </c>
      <c r="O8" s="213"/>
      <c r="Q8" s="218">
        <v>3</v>
      </c>
      <c r="R8" s="694" t="str">
        <f t="shared" ref="R8:R15" si="16">+H8</f>
        <v/>
      </c>
      <c r="S8" s="103">
        <f t="shared" si="6"/>
        <v>0</v>
      </c>
      <c r="T8" s="104">
        <f>+I9</f>
        <v>0</v>
      </c>
      <c r="U8" s="104">
        <f t="shared" si="7"/>
        <v>0</v>
      </c>
      <c r="V8" s="110">
        <f t="shared" ref="V8:V15" si="17">IF(S8+T8=0,0,IF(S8=T8,2,IF(S8&lt;T8,1,3)))</f>
        <v>0</v>
      </c>
      <c r="W8" s="103">
        <f>+L7</f>
        <v>0</v>
      </c>
      <c r="X8" s="104">
        <f>+L6</f>
        <v>0</v>
      </c>
      <c r="Y8" s="104">
        <f t="shared" si="1"/>
        <v>0</v>
      </c>
      <c r="Z8" s="110">
        <f t="shared" ref="Z8:Z15" si="18">IF(W8+X8=0,0,IF(W8=X8,2,IF(W8&lt;X8,1,3)))</f>
        <v>0</v>
      </c>
      <c r="AA8" s="103">
        <f>+O9</f>
        <v>0</v>
      </c>
      <c r="AB8" s="104">
        <f>+O8</f>
        <v>0</v>
      </c>
      <c r="AC8" s="104">
        <f t="shared" si="2"/>
        <v>0</v>
      </c>
      <c r="AD8" s="110">
        <f t="shared" ref="AD8:AD15" si="19">IF(AA8+AB8=0,0,IF(AA8=AB8,2,IF(AA8&lt;AB8,1,3)))</f>
        <v>0</v>
      </c>
      <c r="AE8" s="695">
        <f t="shared" si="8"/>
        <v>0</v>
      </c>
      <c r="AF8" s="104">
        <f t="shared" si="9"/>
        <v>0</v>
      </c>
      <c r="AG8" s="258">
        <f>SUM(AE8-AF8)</f>
        <v>0</v>
      </c>
      <c r="AH8" s="724">
        <f t="shared" si="11"/>
        <v>0</v>
      </c>
      <c r="AI8" s="700">
        <f t="shared" si="12"/>
        <v>0</v>
      </c>
      <c r="AJ8" s="700">
        <f t="shared" si="13"/>
        <v>0</v>
      </c>
      <c r="AK8" s="701" t="str">
        <f t="shared" si="14"/>
        <v/>
      </c>
      <c r="AL8" s="647" t="str">
        <f>IF(R8="","",SMALL(AK$6:AK$15,ROWS(AN$6:AN8)))</f>
        <v/>
      </c>
      <c r="AM8" s="762"/>
      <c r="AN8" s="841" t="str">
        <f t="shared" si="3"/>
        <v/>
      </c>
      <c r="AO8" s="357" t="str">
        <f t="shared" si="4"/>
        <v/>
      </c>
      <c r="AP8" s="705" t="str">
        <f t="shared" si="15"/>
        <v/>
      </c>
      <c r="AQ8" s="842" t="str">
        <f>IF(AL8="","",IF(AND(AN7=AN8,AO7=AO8,AP7=AP8),AQ7,$AQ$6+2))</f>
        <v/>
      </c>
      <c r="AR8" s="674" t="str">
        <f t="shared" si="5"/>
        <v/>
      </c>
      <c r="AT8" s="826"/>
      <c r="AU8" s="111" t="str">
        <f>+AR7</f>
        <v/>
      </c>
      <c r="AV8" s="30">
        <v>0</v>
      </c>
      <c r="AY8" s="126"/>
    </row>
    <row r="9" spans="1:52" ht="21" thickBot="1">
      <c r="A9" s="177">
        <v>4</v>
      </c>
      <c r="B9" s="640"/>
      <c r="C9" s="207"/>
      <c r="D9" s="189"/>
      <c r="E9" s="489"/>
      <c r="F9" s="802">
        <v>4</v>
      </c>
      <c r="G9" s="822"/>
      <c r="H9" s="187" t="str">
        <f t="shared" si="0"/>
        <v/>
      </c>
      <c r="I9" s="216"/>
      <c r="J9" s="824"/>
      <c r="K9" s="184" t="str">
        <f>+H9</f>
        <v/>
      </c>
      <c r="L9" s="220"/>
      <c r="M9" s="824"/>
      <c r="N9" s="102" t="str">
        <f>+H8</f>
        <v/>
      </c>
      <c r="O9" s="217"/>
      <c r="Q9" s="218">
        <v>4</v>
      </c>
      <c r="R9" s="694" t="str">
        <f t="shared" si="16"/>
        <v/>
      </c>
      <c r="S9" s="103">
        <f t="shared" si="6"/>
        <v>0</v>
      </c>
      <c r="T9" s="104">
        <f>+I8</f>
        <v>0</v>
      </c>
      <c r="U9" s="104">
        <f t="shared" si="7"/>
        <v>0</v>
      </c>
      <c r="V9" s="110">
        <f t="shared" si="17"/>
        <v>0</v>
      </c>
      <c r="W9" s="103">
        <f>+L9</f>
        <v>0</v>
      </c>
      <c r="X9" s="104">
        <f>+L8</f>
        <v>0</v>
      </c>
      <c r="Y9" s="104">
        <f t="shared" si="1"/>
        <v>0</v>
      </c>
      <c r="Z9" s="110">
        <f t="shared" si="18"/>
        <v>0</v>
      </c>
      <c r="AA9" s="103">
        <f>+O7</f>
        <v>0</v>
      </c>
      <c r="AB9" s="104">
        <f>+O6</f>
        <v>0</v>
      </c>
      <c r="AC9" s="104">
        <f t="shared" si="2"/>
        <v>0</v>
      </c>
      <c r="AD9" s="110">
        <f t="shared" si="19"/>
        <v>0</v>
      </c>
      <c r="AE9" s="695">
        <f t="shared" si="8"/>
        <v>0</v>
      </c>
      <c r="AF9" s="104">
        <f t="shared" si="9"/>
        <v>0</v>
      </c>
      <c r="AG9" s="258">
        <f t="shared" si="10"/>
        <v>0</v>
      </c>
      <c r="AH9" s="724">
        <f t="shared" si="11"/>
        <v>0</v>
      </c>
      <c r="AI9" s="700">
        <f t="shared" si="12"/>
        <v>0</v>
      </c>
      <c r="AJ9" s="700">
        <f t="shared" si="13"/>
        <v>0</v>
      </c>
      <c r="AK9" s="701" t="str">
        <f t="shared" si="14"/>
        <v/>
      </c>
      <c r="AL9" s="647" t="str">
        <f>IF(R9="","",SMALL(AK$6:AK$15,ROWS(AN$6:AN9)))</f>
        <v/>
      </c>
      <c r="AM9" s="762"/>
      <c r="AN9" s="841" t="str">
        <f t="shared" si="3"/>
        <v/>
      </c>
      <c r="AO9" s="357" t="str">
        <f t="shared" si="4"/>
        <v/>
      </c>
      <c r="AP9" s="705" t="str">
        <f t="shared" si="15"/>
        <v/>
      </c>
      <c r="AQ9" s="842" t="str">
        <f>IF(AL9="","",IF(AND(AN8=AN9,AO8=AO9,AP8=AP9),AQ8,$AQ$6+3))</f>
        <v/>
      </c>
      <c r="AR9" s="674" t="str">
        <f t="shared" si="5"/>
        <v/>
      </c>
      <c r="AT9" s="92"/>
      <c r="AU9" s="94"/>
      <c r="AV9" s="5"/>
      <c r="AY9" s="126"/>
    </row>
    <row r="10" spans="1:52" ht="23.25">
      <c r="A10" s="177">
        <v>5</v>
      </c>
      <c r="B10" s="641"/>
      <c r="C10" s="208"/>
      <c r="D10" s="189"/>
      <c r="E10" s="489"/>
      <c r="F10" s="804">
        <v>5</v>
      </c>
      <c r="G10" s="821">
        <v>5</v>
      </c>
      <c r="H10" s="182" t="str">
        <f t="shared" si="0"/>
        <v/>
      </c>
      <c r="I10" s="212"/>
      <c r="J10" s="823">
        <v>3</v>
      </c>
      <c r="K10" s="185" t="str">
        <f>+H12</f>
        <v/>
      </c>
      <c r="L10" s="219"/>
      <c r="M10" s="823">
        <v>8</v>
      </c>
      <c r="N10" s="96" t="str">
        <f>+H10</f>
        <v/>
      </c>
      <c r="O10" s="213"/>
      <c r="Q10" s="218">
        <v>5</v>
      </c>
      <c r="R10" s="694" t="str">
        <f t="shared" si="16"/>
        <v/>
      </c>
      <c r="S10" s="103">
        <f t="shared" si="6"/>
        <v>0</v>
      </c>
      <c r="T10" s="104">
        <f>+I11</f>
        <v>0</v>
      </c>
      <c r="U10" s="104">
        <f t="shared" si="7"/>
        <v>0</v>
      </c>
      <c r="V10" s="110">
        <f t="shared" si="17"/>
        <v>0</v>
      </c>
      <c r="W10" s="103">
        <f>+L13</f>
        <v>0</v>
      </c>
      <c r="X10" s="104">
        <f>+L12</f>
        <v>0</v>
      </c>
      <c r="Y10" s="104">
        <f t="shared" si="1"/>
        <v>0</v>
      </c>
      <c r="Z10" s="110">
        <f t="shared" si="18"/>
        <v>0</v>
      </c>
      <c r="AA10" s="103">
        <f>+O10</f>
        <v>0</v>
      </c>
      <c r="AB10" s="104">
        <f>+O11</f>
        <v>0</v>
      </c>
      <c r="AC10" s="104">
        <f t="shared" si="2"/>
        <v>0</v>
      </c>
      <c r="AD10" s="110">
        <f t="shared" si="19"/>
        <v>0</v>
      </c>
      <c r="AE10" s="695">
        <f t="shared" si="8"/>
        <v>0</v>
      </c>
      <c r="AF10" s="104">
        <f t="shared" si="9"/>
        <v>0</v>
      </c>
      <c r="AG10" s="258">
        <f t="shared" si="10"/>
        <v>0</v>
      </c>
      <c r="AH10" s="724">
        <f t="shared" si="11"/>
        <v>0</v>
      </c>
      <c r="AI10" s="700">
        <f t="shared" si="12"/>
        <v>0</v>
      </c>
      <c r="AJ10" s="700">
        <f t="shared" si="13"/>
        <v>0</v>
      </c>
      <c r="AK10" s="701" t="str">
        <f t="shared" si="14"/>
        <v/>
      </c>
      <c r="AL10" s="647" t="str">
        <f>IF(R10="","",SMALL(AK$6:AK$15,ROWS(AN$6:AN10)))</f>
        <v/>
      </c>
      <c r="AM10" s="762"/>
      <c r="AN10" s="841" t="str">
        <f t="shared" si="3"/>
        <v/>
      </c>
      <c r="AO10" s="357" t="str">
        <f t="shared" si="4"/>
        <v/>
      </c>
      <c r="AP10" s="705" t="str">
        <f t="shared" si="15"/>
        <v/>
      </c>
      <c r="AQ10" s="842" t="str">
        <f>IF(AL10="","",IF(AND(AN9=AN10,AO9=AO10,AP9=AP10),AQ9,$AQ$6+4))</f>
        <v/>
      </c>
      <c r="AR10" s="674" t="str">
        <f t="shared" si="5"/>
        <v/>
      </c>
      <c r="AT10" s="92"/>
      <c r="AU10" s="112"/>
      <c r="AV10" s="5"/>
      <c r="AX10" s="825">
        <v>3</v>
      </c>
      <c r="AY10" s="109" t="str">
        <f>IF(AV7=AV8,"résultats",IF(AV7&gt;AV8,AU7,AU8))</f>
        <v>résultats</v>
      </c>
      <c r="AZ10" s="33">
        <v>0</v>
      </c>
    </row>
    <row r="11" spans="1:52" ht="21" thickBot="1">
      <c r="A11" s="177">
        <v>6</v>
      </c>
      <c r="B11" s="640"/>
      <c r="C11" s="207"/>
      <c r="D11" s="189"/>
      <c r="E11" s="489"/>
      <c r="F11" s="802">
        <v>6</v>
      </c>
      <c r="G11" s="822"/>
      <c r="H11" s="187" t="str">
        <f t="shared" si="0"/>
        <v/>
      </c>
      <c r="I11" s="216"/>
      <c r="J11" s="824"/>
      <c r="K11" s="184" t="str">
        <f>+H11</f>
        <v/>
      </c>
      <c r="L11" s="220"/>
      <c r="M11" s="824"/>
      <c r="N11" s="102" t="str">
        <f>+H13</f>
        <v/>
      </c>
      <c r="O11" s="217"/>
      <c r="Q11" s="218">
        <v>6</v>
      </c>
      <c r="R11" s="694" t="str">
        <f t="shared" si="16"/>
        <v/>
      </c>
      <c r="S11" s="103">
        <f t="shared" si="6"/>
        <v>0</v>
      </c>
      <c r="T11" s="104">
        <f>+I10</f>
        <v>0</v>
      </c>
      <c r="U11" s="104">
        <f t="shared" si="7"/>
        <v>0</v>
      </c>
      <c r="V11" s="110">
        <f t="shared" si="17"/>
        <v>0</v>
      </c>
      <c r="W11" s="103">
        <f>+L11</f>
        <v>0</v>
      </c>
      <c r="X11" s="104">
        <f>+L10</f>
        <v>0</v>
      </c>
      <c r="Y11" s="104">
        <f t="shared" si="1"/>
        <v>0</v>
      </c>
      <c r="Z11" s="110">
        <f t="shared" si="18"/>
        <v>0</v>
      </c>
      <c r="AA11" s="103">
        <f>+O12</f>
        <v>0</v>
      </c>
      <c r="AB11" s="104">
        <f>+O13</f>
        <v>0</v>
      </c>
      <c r="AC11" s="104">
        <f t="shared" si="2"/>
        <v>0</v>
      </c>
      <c r="AD11" s="110">
        <f t="shared" si="19"/>
        <v>0</v>
      </c>
      <c r="AE11" s="695">
        <f t="shared" si="8"/>
        <v>0</v>
      </c>
      <c r="AF11" s="104">
        <f t="shared" si="9"/>
        <v>0</v>
      </c>
      <c r="AG11" s="258">
        <f t="shared" si="10"/>
        <v>0</v>
      </c>
      <c r="AH11" s="724">
        <f t="shared" si="11"/>
        <v>0</v>
      </c>
      <c r="AI11" s="700">
        <f t="shared" si="12"/>
        <v>0</v>
      </c>
      <c r="AJ11" s="700">
        <f t="shared" si="13"/>
        <v>0</v>
      </c>
      <c r="AK11" s="701" t="str">
        <f t="shared" si="14"/>
        <v/>
      </c>
      <c r="AL11" s="647" t="str">
        <f>IF(R11="","",SMALL(AK$6:AK$15,ROWS(AN$6:AN11)))</f>
        <v/>
      </c>
      <c r="AM11" s="762"/>
      <c r="AN11" s="841" t="str">
        <f t="shared" si="3"/>
        <v/>
      </c>
      <c r="AO11" s="357" t="str">
        <f t="shared" si="4"/>
        <v/>
      </c>
      <c r="AP11" s="705" t="str">
        <f t="shared" si="15"/>
        <v/>
      </c>
      <c r="AQ11" s="842" t="str">
        <f>IF(AL11="","",IF(AND(AN10=AN11,AO10=AO11,AP10=AP11),AQ10,$AQ$6+5))</f>
        <v/>
      </c>
      <c r="AR11" s="674" t="str">
        <f t="shared" si="5"/>
        <v/>
      </c>
      <c r="AT11" s="92"/>
      <c r="AU11" s="94"/>
      <c r="AV11" s="5"/>
      <c r="AX11" s="826"/>
      <c r="AY11" s="113" t="str">
        <f>IF(AV13=AV14,"résultats",IF(AV13&gt;AV14,AU13,AU14))</f>
        <v>résultats</v>
      </c>
      <c r="AZ11" s="34">
        <v>0</v>
      </c>
    </row>
    <row r="12" spans="1:52" ht="21" thickBot="1">
      <c r="A12" s="177">
        <v>7</v>
      </c>
      <c r="B12" s="641"/>
      <c r="C12" s="208"/>
      <c r="D12" s="189"/>
      <c r="E12" s="489"/>
      <c r="F12" s="804">
        <v>7</v>
      </c>
      <c r="G12" s="821">
        <v>6</v>
      </c>
      <c r="H12" s="182" t="str">
        <f t="shared" si="0"/>
        <v/>
      </c>
      <c r="I12" s="212"/>
      <c r="J12" s="823">
        <v>1</v>
      </c>
      <c r="K12" s="185" t="str">
        <f>+H14</f>
        <v/>
      </c>
      <c r="L12" s="219"/>
      <c r="M12" s="823">
        <v>2</v>
      </c>
      <c r="N12" s="96" t="str">
        <f>+H11</f>
        <v/>
      </c>
      <c r="O12" s="213"/>
      <c r="Q12" s="218">
        <v>7</v>
      </c>
      <c r="R12" s="694" t="str">
        <f t="shared" si="16"/>
        <v/>
      </c>
      <c r="S12" s="103">
        <f t="shared" si="6"/>
        <v>0</v>
      </c>
      <c r="T12" s="104">
        <f>+I13</f>
        <v>0</v>
      </c>
      <c r="U12" s="104">
        <f t="shared" si="7"/>
        <v>0</v>
      </c>
      <c r="V12" s="110">
        <f t="shared" si="17"/>
        <v>0</v>
      </c>
      <c r="W12" s="103">
        <f>+L10</f>
        <v>0</v>
      </c>
      <c r="X12" s="104">
        <f>+L11</f>
        <v>0</v>
      </c>
      <c r="Y12" s="104">
        <f t="shared" si="1"/>
        <v>0</v>
      </c>
      <c r="Z12" s="110">
        <f t="shared" si="18"/>
        <v>0</v>
      </c>
      <c r="AA12" s="103">
        <f>+O14</f>
        <v>0</v>
      </c>
      <c r="AB12" s="104">
        <f>+O15</f>
        <v>0</v>
      </c>
      <c r="AC12" s="104">
        <f t="shared" si="2"/>
        <v>0</v>
      </c>
      <c r="AD12" s="110">
        <f t="shared" si="19"/>
        <v>0</v>
      </c>
      <c r="AE12" s="695">
        <f t="shared" si="8"/>
        <v>0</v>
      </c>
      <c r="AF12" s="104">
        <f t="shared" si="9"/>
        <v>0</v>
      </c>
      <c r="AG12" s="258">
        <f t="shared" si="10"/>
        <v>0</v>
      </c>
      <c r="AH12" s="724">
        <f t="shared" si="11"/>
        <v>0</v>
      </c>
      <c r="AI12" s="700">
        <f t="shared" si="12"/>
        <v>0</v>
      </c>
      <c r="AJ12" s="700">
        <f t="shared" si="13"/>
        <v>0</v>
      </c>
      <c r="AK12" s="701" t="str">
        <f t="shared" si="14"/>
        <v/>
      </c>
      <c r="AL12" s="647" t="str">
        <f>IF(R12="","",SMALL(AK$6:AK$15,ROWS(AN$6:AN12)))</f>
        <v/>
      </c>
      <c r="AM12" s="762"/>
      <c r="AN12" s="841" t="str">
        <f t="shared" si="3"/>
        <v/>
      </c>
      <c r="AO12" s="357" t="str">
        <f t="shared" si="4"/>
        <v/>
      </c>
      <c r="AP12" s="705" t="str">
        <f t="shared" si="15"/>
        <v/>
      </c>
      <c r="AQ12" s="842" t="str">
        <f>IF(AL12="","",IF(AND(AN11=AN12,AO11=AO12,AP11=AP12),AQ11,$AQ$6+6))</f>
        <v/>
      </c>
      <c r="AR12" s="674" t="str">
        <f t="shared" si="5"/>
        <v/>
      </c>
      <c r="AT12" s="92"/>
      <c r="AU12" s="94"/>
      <c r="AV12" s="5"/>
      <c r="AY12" s="126"/>
    </row>
    <row r="13" spans="1:52" ht="21" thickBot="1">
      <c r="A13" s="177">
        <v>8</v>
      </c>
      <c r="B13" s="642"/>
      <c r="C13" s="207"/>
      <c r="D13" s="189"/>
      <c r="E13" s="489"/>
      <c r="F13" s="802">
        <v>8</v>
      </c>
      <c r="G13" s="822"/>
      <c r="H13" s="187" t="str">
        <f t="shared" si="0"/>
        <v/>
      </c>
      <c r="I13" s="216"/>
      <c r="J13" s="824"/>
      <c r="K13" s="184" t="str">
        <f>+H10</f>
        <v/>
      </c>
      <c r="L13" s="220"/>
      <c r="M13" s="824"/>
      <c r="N13" s="102" t="str">
        <f>+H14</f>
        <v/>
      </c>
      <c r="O13" s="217"/>
      <c r="Q13" s="218">
        <v>8</v>
      </c>
      <c r="R13" s="694" t="str">
        <f t="shared" si="16"/>
        <v/>
      </c>
      <c r="S13" s="103">
        <f t="shared" si="6"/>
        <v>0</v>
      </c>
      <c r="T13" s="104">
        <f>+I12</f>
        <v>0</v>
      </c>
      <c r="U13" s="104">
        <f t="shared" si="7"/>
        <v>0</v>
      </c>
      <c r="V13" s="110">
        <f t="shared" si="17"/>
        <v>0</v>
      </c>
      <c r="W13" s="103">
        <f>+L14</f>
        <v>0</v>
      </c>
      <c r="X13" s="104">
        <f>+L15</f>
        <v>0</v>
      </c>
      <c r="Y13" s="104">
        <f t="shared" si="1"/>
        <v>0</v>
      </c>
      <c r="Z13" s="110">
        <f t="shared" si="18"/>
        <v>0</v>
      </c>
      <c r="AA13" s="103">
        <f>+O11</f>
        <v>0</v>
      </c>
      <c r="AB13" s="104">
        <f>+O10</f>
        <v>0</v>
      </c>
      <c r="AC13" s="104">
        <f t="shared" si="2"/>
        <v>0</v>
      </c>
      <c r="AD13" s="110">
        <f t="shared" si="19"/>
        <v>0</v>
      </c>
      <c r="AE13" s="695">
        <f t="shared" si="8"/>
        <v>0</v>
      </c>
      <c r="AF13" s="104">
        <f t="shared" si="9"/>
        <v>0</v>
      </c>
      <c r="AG13" s="258">
        <f t="shared" si="10"/>
        <v>0</v>
      </c>
      <c r="AH13" s="724">
        <f t="shared" si="11"/>
        <v>0</v>
      </c>
      <c r="AI13" s="700">
        <f t="shared" si="12"/>
        <v>0</v>
      </c>
      <c r="AJ13" s="700">
        <f t="shared" si="13"/>
        <v>0</v>
      </c>
      <c r="AK13" s="701" t="str">
        <f t="shared" si="14"/>
        <v/>
      </c>
      <c r="AL13" s="647" t="str">
        <f>IF(R13="","",SMALL(AK$6:AK$15,ROWS(AN$6:AN13)))</f>
        <v/>
      </c>
      <c r="AM13" s="762"/>
      <c r="AN13" s="841" t="str">
        <f t="shared" si="3"/>
        <v/>
      </c>
      <c r="AO13" s="357" t="str">
        <f t="shared" si="4"/>
        <v/>
      </c>
      <c r="AP13" s="705" t="str">
        <f t="shared" si="15"/>
        <v/>
      </c>
      <c r="AQ13" s="842" t="str">
        <f>IF(AL13="","",IF(AND(AN12=AN13,AO12=AO13,AP12=AP13),AQ12,$AQ$6+7))</f>
        <v/>
      </c>
      <c r="AR13" s="674" t="str">
        <f t="shared" si="5"/>
        <v/>
      </c>
      <c r="AT13" s="825">
        <v>4</v>
      </c>
      <c r="AU13" s="114" t="str">
        <f>+AR8</f>
        <v/>
      </c>
      <c r="AV13" s="29">
        <v>0</v>
      </c>
      <c r="AY13" s="126"/>
    </row>
    <row r="14" spans="1:52" ht="21" thickBot="1">
      <c r="A14" s="177">
        <v>9</v>
      </c>
      <c r="B14" s="641"/>
      <c r="C14" s="208"/>
      <c r="D14" s="189"/>
      <c r="E14" s="489"/>
      <c r="F14" s="803">
        <v>9</v>
      </c>
      <c r="G14" s="821">
        <v>8</v>
      </c>
      <c r="H14" s="182" t="str">
        <f t="shared" si="0"/>
        <v/>
      </c>
      <c r="I14" s="212"/>
      <c r="J14" s="823">
        <v>5</v>
      </c>
      <c r="K14" s="185" t="str">
        <f>+H13</f>
        <v/>
      </c>
      <c r="L14" s="219"/>
      <c r="M14" s="823">
        <v>7</v>
      </c>
      <c r="N14" s="96" t="str">
        <f>+H12</f>
        <v/>
      </c>
      <c r="O14" s="213"/>
      <c r="Q14" s="218">
        <v>9</v>
      </c>
      <c r="R14" s="694" t="str">
        <f t="shared" si="16"/>
        <v/>
      </c>
      <c r="S14" s="198">
        <f t="shared" si="6"/>
        <v>0</v>
      </c>
      <c r="T14" s="199">
        <f>+I15</f>
        <v>0</v>
      </c>
      <c r="U14" s="199">
        <f t="shared" si="7"/>
        <v>0</v>
      </c>
      <c r="V14" s="105">
        <f t="shared" si="17"/>
        <v>0</v>
      </c>
      <c r="W14" s="198">
        <f>+L12</f>
        <v>0</v>
      </c>
      <c r="X14" s="199">
        <f>+L13</f>
        <v>0</v>
      </c>
      <c r="Y14" s="199">
        <f t="shared" si="1"/>
        <v>0</v>
      </c>
      <c r="Z14" s="105">
        <f t="shared" si="18"/>
        <v>0</v>
      </c>
      <c r="AA14" s="198">
        <f>+O13</f>
        <v>0</v>
      </c>
      <c r="AB14" s="199">
        <f>+O12</f>
        <v>0</v>
      </c>
      <c r="AC14" s="199">
        <f t="shared" si="2"/>
        <v>0</v>
      </c>
      <c r="AD14" s="105">
        <f t="shared" si="19"/>
        <v>0</v>
      </c>
      <c r="AE14" s="688">
        <f t="shared" si="8"/>
        <v>0</v>
      </c>
      <c r="AF14" s="199">
        <f t="shared" si="9"/>
        <v>0</v>
      </c>
      <c r="AG14" s="232">
        <f t="shared" si="10"/>
        <v>0</v>
      </c>
      <c r="AH14" s="728">
        <f t="shared" si="11"/>
        <v>0</v>
      </c>
      <c r="AI14" s="700">
        <f t="shared" si="12"/>
        <v>0</v>
      </c>
      <c r="AJ14" s="700">
        <f t="shared" si="13"/>
        <v>0</v>
      </c>
      <c r="AK14" s="701" t="str">
        <f t="shared" si="14"/>
        <v/>
      </c>
      <c r="AL14" s="647" t="str">
        <f>IF(R14="","",SMALL(AK$6:AK$15,ROWS(AN$6:AN14)))</f>
        <v/>
      </c>
      <c r="AM14" s="762"/>
      <c r="AN14" s="841" t="str">
        <f t="shared" si="3"/>
        <v/>
      </c>
      <c r="AO14" s="357" t="str">
        <f t="shared" si="4"/>
        <v/>
      </c>
      <c r="AP14" s="705" t="str">
        <f t="shared" si="15"/>
        <v/>
      </c>
      <c r="AQ14" s="842" t="str">
        <f>IF(AL14="","",IF(AND(AN13=AN14,AO13=AO14,AP13=AP14),AQ13,$AQ$6+8))</f>
        <v/>
      </c>
      <c r="AR14" s="674" t="str">
        <f t="shared" si="5"/>
        <v/>
      </c>
      <c r="AT14" s="826"/>
      <c r="AU14" s="111" t="str">
        <f>+AR9</f>
        <v/>
      </c>
      <c r="AV14" s="30">
        <v>0</v>
      </c>
      <c r="AY14" s="126"/>
    </row>
    <row r="15" spans="1:52" ht="21" thickBot="1">
      <c r="A15" s="179">
        <v>10</v>
      </c>
      <c r="B15" s="753"/>
      <c r="C15" s="209"/>
      <c r="D15" s="190"/>
      <c r="E15" s="489"/>
      <c r="F15" s="802">
        <v>10</v>
      </c>
      <c r="G15" s="822"/>
      <c r="H15" s="811" t="str">
        <f t="shared" si="0"/>
        <v/>
      </c>
      <c r="I15" s="216"/>
      <c r="J15" s="824"/>
      <c r="K15" s="197" t="str">
        <f>+H15</f>
        <v/>
      </c>
      <c r="L15" s="220"/>
      <c r="M15" s="824"/>
      <c r="N15" s="102" t="str">
        <f>+H15</f>
        <v/>
      </c>
      <c r="O15" s="217"/>
      <c r="Q15" s="28">
        <v>10</v>
      </c>
      <c r="R15" s="482" t="str">
        <f t="shared" si="16"/>
        <v/>
      </c>
      <c r="S15" s="203">
        <f t="shared" si="6"/>
        <v>0</v>
      </c>
      <c r="T15" s="204">
        <f>+I14</f>
        <v>0</v>
      </c>
      <c r="U15" s="204">
        <f t="shared" si="7"/>
        <v>0</v>
      </c>
      <c r="V15" s="117">
        <f t="shared" si="17"/>
        <v>0</v>
      </c>
      <c r="W15" s="198">
        <f>+L15</f>
        <v>0</v>
      </c>
      <c r="X15" s="204">
        <f>+L14</f>
        <v>0</v>
      </c>
      <c r="Y15" s="204">
        <f t="shared" si="1"/>
        <v>0</v>
      </c>
      <c r="Z15" s="117">
        <f t="shared" si="18"/>
        <v>0</v>
      </c>
      <c r="AA15" s="198">
        <f>+O15</f>
        <v>0</v>
      </c>
      <c r="AB15" s="204">
        <f>+O14</f>
        <v>0</v>
      </c>
      <c r="AC15" s="204">
        <f t="shared" si="2"/>
        <v>0</v>
      </c>
      <c r="AD15" s="117">
        <f t="shared" si="19"/>
        <v>0</v>
      </c>
      <c r="AE15" s="729">
        <f t="shared" si="8"/>
        <v>0</v>
      </c>
      <c r="AF15" s="204">
        <f t="shared" si="9"/>
        <v>0</v>
      </c>
      <c r="AG15" s="730">
        <f t="shared" si="10"/>
        <v>0</v>
      </c>
      <c r="AH15" s="731">
        <f t="shared" si="11"/>
        <v>0</v>
      </c>
      <c r="AI15" s="700">
        <f t="shared" si="12"/>
        <v>0</v>
      </c>
      <c r="AJ15" s="700">
        <f t="shared" si="13"/>
        <v>0</v>
      </c>
      <c r="AK15" s="701" t="str">
        <f t="shared" si="14"/>
        <v/>
      </c>
      <c r="AL15" s="647" t="str">
        <f>IF(R15="","",SMALL(AK$6:AK$15,ROWS(AN$6:AN15)))</f>
        <v/>
      </c>
      <c r="AM15" s="764"/>
      <c r="AN15" s="843" t="str">
        <f t="shared" si="3"/>
        <v/>
      </c>
      <c r="AO15" s="707" t="str">
        <f t="shared" si="4"/>
        <v/>
      </c>
      <c r="AP15" s="708" t="str">
        <f t="shared" si="15"/>
        <v/>
      </c>
      <c r="AQ15" s="844" t="str">
        <f>IF(AL15="","",IF(AND(AN14=AN15,AO14=AO15,AP14=AP15),AQ14,$AQ$6+9))</f>
        <v/>
      </c>
      <c r="AR15" s="712" t="str">
        <f t="shared" si="5"/>
        <v/>
      </c>
      <c r="AT15" s="126"/>
      <c r="AU15" s="489"/>
      <c r="AV15" s="5"/>
      <c r="AY15" s="126"/>
    </row>
    <row r="16" spans="1:52" ht="16.5" thickBot="1">
      <c r="I16" s="196">
        <f>SUM(I6:I15)</f>
        <v>0</v>
      </c>
      <c r="J16" s="191"/>
      <c r="K16" s="192"/>
      <c r="L16" s="196">
        <f>SUM(L6:L15)</f>
        <v>0</v>
      </c>
      <c r="M16" s="191"/>
      <c r="N16" s="192"/>
      <c r="O16" s="121">
        <f>SUM(O6:O15)</f>
        <v>0</v>
      </c>
      <c r="R16" s="700" t="s">
        <v>12</v>
      </c>
      <c r="S16" s="718">
        <f t="shared" ref="S16:AH16" si="20">SUM(S6:S15)</f>
        <v>0</v>
      </c>
      <c r="T16" s="718">
        <f t="shared" si="20"/>
        <v>0</v>
      </c>
      <c r="U16" s="698">
        <f t="shared" si="20"/>
        <v>0</v>
      </c>
      <c r="V16" s="697">
        <f t="shared" si="20"/>
        <v>0</v>
      </c>
      <c r="W16" s="718">
        <f t="shared" si="20"/>
        <v>0</v>
      </c>
      <c r="X16" s="718">
        <f t="shared" si="20"/>
        <v>0</v>
      </c>
      <c r="Y16" s="698">
        <f t="shared" si="20"/>
        <v>0</v>
      </c>
      <c r="Z16" s="697">
        <f t="shared" si="20"/>
        <v>0</v>
      </c>
      <c r="AA16" s="718">
        <f t="shared" si="20"/>
        <v>0</v>
      </c>
      <c r="AB16" s="718">
        <f t="shared" si="20"/>
        <v>0</v>
      </c>
      <c r="AC16" s="698">
        <f t="shared" si="20"/>
        <v>0</v>
      </c>
      <c r="AD16" s="697">
        <f>SUM(AD6:AD15)</f>
        <v>0</v>
      </c>
      <c r="AE16" s="699">
        <f t="shared" si="20"/>
        <v>0</v>
      </c>
      <c r="AF16" s="699">
        <f t="shared" si="20"/>
        <v>0</v>
      </c>
      <c r="AG16" s="698">
        <f t="shared" si="20"/>
        <v>0</v>
      </c>
      <c r="AH16" s="697">
        <f t="shared" si="20"/>
        <v>0</v>
      </c>
      <c r="AI16" s="719"/>
      <c r="AJ16" s="719"/>
      <c r="AK16" s="719"/>
      <c r="AL16" s="719"/>
      <c r="AM16" s="719"/>
      <c r="AN16" s="719"/>
      <c r="AO16" s="700">
        <f>SUM(AO6:AO15)</f>
        <v>0</v>
      </c>
      <c r="AP16" s="719"/>
      <c r="AQ16" s="719"/>
      <c r="AR16" s="719"/>
      <c r="AU16" s="489"/>
      <c r="AV16" s="5"/>
      <c r="AY16" s="126"/>
    </row>
    <row r="17" spans="1:51" ht="15.75">
      <c r="R17" s="95"/>
      <c r="S17" s="95"/>
      <c r="T17" s="95"/>
      <c r="U17" s="94">
        <v>0</v>
      </c>
      <c r="V17" s="94">
        <v>20</v>
      </c>
      <c r="W17" s="94"/>
      <c r="X17" s="94"/>
      <c r="Y17" s="94">
        <v>0</v>
      </c>
      <c r="Z17" s="94">
        <v>20</v>
      </c>
      <c r="AA17" s="94"/>
      <c r="AB17" s="94"/>
      <c r="AC17" s="94">
        <v>0</v>
      </c>
      <c r="AD17" s="94">
        <v>20</v>
      </c>
      <c r="AE17" s="94"/>
      <c r="AF17" s="94"/>
      <c r="AG17" s="94" t="str">
        <f>IF(AG16=0,"OK","ERREUR")</f>
        <v>OK</v>
      </c>
      <c r="AH17" s="94">
        <v>60</v>
      </c>
      <c r="AI17" s="95"/>
      <c r="AJ17" s="95"/>
      <c r="AK17" s="95"/>
      <c r="AL17" s="95"/>
      <c r="AM17" s="95"/>
      <c r="AN17" s="95"/>
      <c r="AO17" s="94" t="str">
        <f>IF(AO16=0,"OK","ERREUR")</f>
        <v>OK</v>
      </c>
      <c r="AP17" s="477"/>
      <c r="AQ17" s="95"/>
      <c r="AR17" s="95"/>
      <c r="AU17" s="489"/>
      <c r="AV17" s="5"/>
      <c r="AY17" s="126"/>
    </row>
    <row r="18" spans="1:51" ht="16.5" thickBot="1">
      <c r="A18" s="489"/>
      <c r="B18" s="125"/>
      <c r="C18" s="489"/>
      <c r="D18" s="126"/>
      <c r="H18" s="126"/>
      <c r="J18" s="167"/>
      <c r="L18" s="126"/>
      <c r="M18" s="127"/>
      <c r="O18" s="126"/>
      <c r="AS18" s="126"/>
    </row>
    <row r="19" spans="1:51" ht="16.5" thickBot="1">
      <c r="A19" s="489"/>
      <c r="B19" s="479" t="s">
        <v>287</v>
      </c>
      <c r="C19" s="489"/>
      <c r="D19" s="126"/>
      <c r="H19" s="126"/>
      <c r="I19" s="169"/>
      <c r="J19" s="169"/>
      <c r="K19" s="169"/>
      <c r="L19" s="170"/>
      <c r="M19" s="171"/>
      <c r="N19" s="169"/>
      <c r="O19" s="5"/>
      <c r="AS19" s="126"/>
    </row>
    <row r="20" spans="1:51" ht="16.5" thickBot="1">
      <c r="A20" s="489"/>
      <c r="B20" s="480" t="s">
        <v>288</v>
      </c>
      <c r="C20" s="489"/>
      <c r="D20" s="126"/>
      <c r="H20" s="181" t="s">
        <v>154</v>
      </c>
      <c r="I20" s="169"/>
      <c r="J20" s="169"/>
      <c r="K20" s="827" t="s">
        <v>133</v>
      </c>
      <c r="L20" s="827"/>
      <c r="M20" s="171"/>
      <c r="N20" s="169"/>
      <c r="O20" s="5"/>
      <c r="AS20" s="126"/>
    </row>
    <row r="21" spans="1:51" ht="15.75">
      <c r="A21" s="489"/>
      <c r="B21" s="125"/>
      <c r="C21" s="489"/>
      <c r="D21" s="126"/>
      <c r="H21" s="126"/>
      <c r="J21" s="167"/>
      <c r="L21" s="126"/>
      <c r="M21" s="127"/>
      <c r="O21" s="126"/>
      <c r="AD21" s="489"/>
      <c r="AS21" s="126"/>
      <c r="AT21" s="126"/>
      <c r="AU21" s="489"/>
      <c r="AV21" s="5"/>
      <c r="AY21" s="126"/>
    </row>
    <row r="22" spans="1:51" ht="15.75">
      <c r="A22" s="489"/>
      <c r="B22" s="125"/>
      <c r="C22" s="489"/>
      <c r="D22" s="126"/>
      <c r="H22" s="126"/>
      <c r="J22" s="167"/>
      <c r="L22" s="126"/>
      <c r="M22" s="127"/>
      <c r="O22" s="126"/>
      <c r="AS22" s="126"/>
      <c r="AT22" s="126"/>
      <c r="AU22" s="489"/>
      <c r="AV22" s="5"/>
      <c r="AY22" s="126"/>
    </row>
    <row r="23" spans="1:51" ht="15.75">
      <c r="A23" s="489"/>
      <c r="B23" s="125"/>
      <c r="C23" s="489"/>
      <c r="D23" s="126"/>
      <c r="H23" s="126"/>
      <c r="J23" s="167"/>
      <c r="L23" s="126"/>
      <c r="M23" s="127"/>
      <c r="O23" s="126"/>
      <c r="AS23" s="126"/>
      <c r="AT23" s="126"/>
      <c r="AU23" s="489"/>
      <c r="AV23" s="5"/>
      <c r="AY23" s="126"/>
    </row>
    <row r="24" spans="1:51">
      <c r="AA24" s="126"/>
      <c r="AB24" s="126"/>
      <c r="AD24" s="168"/>
    </row>
  </sheetData>
  <sheetProtection password="CFC3" sheet="1" objects="1" scenarios="1" formatCells="0" formatColumns="0" formatRows="0" insertColumns="0" insertRows="0" insertHyperlinks="0" deleteColumns="0" deleteRows="0" sort="0"/>
  <mergeCells count="23">
    <mergeCell ref="B3:C3"/>
    <mergeCell ref="AT7:AT8"/>
    <mergeCell ref="AT13:AT14"/>
    <mergeCell ref="AX10:AX11"/>
    <mergeCell ref="AQ4:AR4"/>
    <mergeCell ref="G6:G7"/>
    <mergeCell ref="G8:G9"/>
    <mergeCell ref="G10:G11"/>
    <mergeCell ref="G14:G15"/>
    <mergeCell ref="G12:G13"/>
    <mergeCell ref="K20:L20"/>
    <mergeCell ref="M14:M15"/>
    <mergeCell ref="M12:M13"/>
    <mergeCell ref="Q2:S2"/>
    <mergeCell ref="H3:I3"/>
    <mergeCell ref="M6:M7"/>
    <mergeCell ref="M8:M9"/>
    <mergeCell ref="M10:M11"/>
    <mergeCell ref="J6:J7"/>
    <mergeCell ref="J8:J9"/>
    <mergeCell ref="J10:J11"/>
    <mergeCell ref="J12:J13"/>
    <mergeCell ref="J14:J15"/>
  </mergeCells>
  <conditionalFormatting sqref="AQ6:AQ15">
    <cfRule type="duplicateValues" dxfId="52" priority="18"/>
  </conditionalFormatting>
  <conditionalFormatting sqref="AG17 AO17">
    <cfRule type="containsText" dxfId="51" priority="15" operator="containsText" text="ERREUR">
      <formula>NOT(ISERROR(SEARCH("ERREUR",AG17)))</formula>
    </cfRule>
    <cfRule type="containsText" dxfId="50" priority="16" operator="containsText" text="OK">
      <formula>NOT(ISERROR(SEARCH("OK",AG17)))</formula>
    </cfRule>
  </conditionalFormatting>
  <conditionalFormatting sqref="AQ7:AQ15">
    <cfRule type="duplicateValues" dxfId="49" priority="12"/>
  </conditionalFormatting>
  <conditionalFormatting sqref="AQ7">
    <cfRule type="duplicateValues" dxfId="48" priority="3"/>
  </conditionalFormatting>
  <hyperlinks>
    <hyperlink ref="A2" location="'Tirage Renc.'!A1" display="'Tirage Renc.'!A1"/>
  </hyperlinks>
  <pageMargins left="0.18" right="0.19" top="0.39" bottom="0.42" header="0.21" footer="0.31496062992125984"/>
  <pageSetup paperSize="9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G9"/>
  <sheetViews>
    <sheetView view="pageBreakPreview" zoomScale="90" zoomScaleNormal="90" zoomScaleSheetLayoutView="90" workbookViewId="0">
      <selection activeCell="E14" sqref="E14"/>
    </sheetView>
  </sheetViews>
  <sheetFormatPr baseColWidth="10" defaultRowHeight="15"/>
  <cols>
    <col min="1" max="1" width="17.7109375" customWidth="1"/>
    <col min="2" max="2" width="16.7109375" customWidth="1"/>
    <col min="3" max="3" width="25.28515625" customWidth="1"/>
    <col min="4" max="4" width="14.28515625" customWidth="1"/>
    <col min="5" max="5" width="26.7109375" customWidth="1"/>
    <col min="6" max="6" width="16.140625" customWidth="1"/>
    <col min="7" max="7" width="27.28515625" customWidth="1"/>
  </cols>
  <sheetData>
    <row r="1" spans="1:7" ht="35.25">
      <c r="D1" s="402" t="s">
        <v>172</v>
      </c>
    </row>
    <row r="2" spans="1:7" ht="46.5" thickBot="1">
      <c r="A2" s="289"/>
      <c r="B2" s="289"/>
      <c r="C2" s="289"/>
      <c r="D2" s="289"/>
      <c r="E2" s="289"/>
      <c r="F2" s="289"/>
      <c r="G2" s="289"/>
    </row>
    <row r="3" spans="1:7" ht="46.5" thickBot="1">
      <c r="A3" s="267" t="s">
        <v>96</v>
      </c>
      <c r="B3" s="292" t="s">
        <v>95</v>
      </c>
      <c r="C3" s="293" t="s">
        <v>97</v>
      </c>
      <c r="D3" s="292" t="s">
        <v>95</v>
      </c>
      <c r="E3" s="294" t="s">
        <v>98</v>
      </c>
      <c r="F3" s="295" t="s">
        <v>95</v>
      </c>
      <c r="G3" s="296" t="s">
        <v>99</v>
      </c>
    </row>
    <row r="4" spans="1:7" ht="45.75">
      <c r="A4" s="269"/>
      <c r="B4" s="297">
        <v>1</v>
      </c>
      <c r="C4" s="271" t="s">
        <v>175</v>
      </c>
      <c r="D4" s="297">
        <v>8</v>
      </c>
      <c r="E4" s="272" t="s">
        <v>191</v>
      </c>
      <c r="F4" s="434">
        <v>3</v>
      </c>
      <c r="G4" s="272" t="s">
        <v>196</v>
      </c>
    </row>
    <row r="5" spans="1:7" ht="45.75">
      <c r="A5" s="553" t="s">
        <v>102</v>
      </c>
      <c r="B5" s="299">
        <v>2</v>
      </c>
      <c r="C5" s="275" t="s">
        <v>176</v>
      </c>
      <c r="D5" s="547">
        <v>7</v>
      </c>
      <c r="E5" s="276" t="s">
        <v>192</v>
      </c>
      <c r="F5" s="300">
        <v>4</v>
      </c>
      <c r="G5" s="276" t="s">
        <v>197</v>
      </c>
    </row>
    <row r="6" spans="1:7" ht="45.75">
      <c r="A6" s="603" t="s">
        <v>100</v>
      </c>
      <c r="B6" s="299">
        <v>4</v>
      </c>
      <c r="C6" s="277" t="s">
        <v>177</v>
      </c>
      <c r="D6" s="547">
        <v>6</v>
      </c>
      <c r="E6" s="278" t="s">
        <v>193</v>
      </c>
      <c r="F6" s="298">
        <v>8</v>
      </c>
      <c r="G6" s="278" t="s">
        <v>198</v>
      </c>
    </row>
    <row r="7" spans="1:7" ht="45.75">
      <c r="A7" s="273"/>
      <c r="B7" s="299">
        <v>5</v>
      </c>
      <c r="C7" s="436" t="s">
        <v>178</v>
      </c>
      <c r="D7" s="547">
        <v>3</v>
      </c>
      <c r="E7" s="278" t="s">
        <v>194</v>
      </c>
      <c r="F7" s="299">
        <v>1</v>
      </c>
      <c r="G7" s="278" t="s">
        <v>199</v>
      </c>
    </row>
    <row r="8" spans="1:7" ht="45.75">
      <c r="A8" s="273"/>
      <c r="B8" s="299">
        <v>7</v>
      </c>
      <c r="C8" s="278" t="s">
        <v>179</v>
      </c>
      <c r="D8" s="547">
        <v>2</v>
      </c>
      <c r="E8" s="437" t="s">
        <v>195</v>
      </c>
      <c r="F8" s="299">
        <v>5</v>
      </c>
      <c r="G8" s="278" t="s">
        <v>223</v>
      </c>
    </row>
    <row r="9" spans="1:7" ht="46.5" thickBot="1">
      <c r="A9" s="279"/>
      <c r="B9" s="301">
        <v>8</v>
      </c>
      <c r="C9" s="306" t="s">
        <v>180</v>
      </c>
      <c r="D9" s="548">
        <v>1</v>
      </c>
      <c r="E9" s="282" t="s">
        <v>201</v>
      </c>
      <c r="F9" s="302">
        <v>6</v>
      </c>
      <c r="G9" s="282" t="s">
        <v>224</v>
      </c>
    </row>
  </sheetData>
  <pageMargins left="0.22" right="0.15" top="0.37" bottom="0.74803149606299213" header="0.16" footer="0.31496062992125984"/>
  <pageSetup paperSize="9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Z28"/>
  <sheetViews>
    <sheetView zoomScale="90" zoomScaleNormal="90" workbookViewId="0">
      <selection activeCell="R23" sqref="R23"/>
    </sheetView>
  </sheetViews>
  <sheetFormatPr baseColWidth="10" defaultRowHeight="15"/>
  <cols>
    <col min="1" max="1" width="4.85546875" style="90" customWidth="1"/>
    <col min="2" max="2" width="23" style="90" customWidth="1"/>
    <col min="3" max="3" width="15.5703125" style="90" customWidth="1"/>
    <col min="4" max="4" width="8" style="90" customWidth="1"/>
    <col min="5" max="6" width="6.140625" style="90" customWidth="1"/>
    <col min="7" max="7" width="5.140625" style="90" customWidth="1"/>
    <col min="8" max="8" width="17.5703125" style="90" customWidth="1"/>
    <col min="9" max="9" width="6.85546875" style="90" customWidth="1"/>
    <col min="10" max="10" width="4.140625" style="90" customWidth="1"/>
    <col min="11" max="11" width="17.28515625" style="90" customWidth="1"/>
    <col min="12" max="12" width="7.140625" style="90" customWidth="1"/>
    <col min="13" max="13" width="5" style="90" customWidth="1"/>
    <col min="14" max="14" width="17.140625" style="90" customWidth="1"/>
    <col min="15" max="15" width="6.5703125" style="90" customWidth="1"/>
    <col min="16" max="17" width="4.85546875" style="90" customWidth="1"/>
    <col min="18" max="18" width="26.5703125" style="90" customWidth="1"/>
    <col min="19" max="19" width="6.140625" style="90" customWidth="1"/>
    <col min="20" max="20" width="5.140625" style="90" customWidth="1"/>
    <col min="21" max="21" width="6.140625" style="90" customWidth="1"/>
    <col min="22" max="22" width="5.140625" style="90" customWidth="1"/>
    <col min="23" max="23" width="5.42578125" style="90" customWidth="1"/>
    <col min="24" max="24" width="4.85546875" style="90" customWidth="1"/>
    <col min="25" max="25" width="7.140625" style="90" customWidth="1"/>
    <col min="26" max="26" width="6.7109375" style="90" customWidth="1"/>
    <col min="27" max="27" width="5.42578125" style="90" customWidth="1"/>
    <col min="28" max="28" width="6" style="90" customWidth="1"/>
    <col min="29" max="29" width="6.5703125" style="90" customWidth="1"/>
    <col min="30" max="30" width="5.7109375" style="90" customWidth="1"/>
    <col min="31" max="31" width="4.85546875" style="90" customWidth="1"/>
    <col min="32" max="32" width="5.28515625" style="90" customWidth="1"/>
    <col min="33" max="33" width="8.85546875" style="90" customWidth="1"/>
    <col min="34" max="34" width="10" style="90" customWidth="1"/>
    <col min="35" max="35" width="8" style="90" hidden="1" customWidth="1"/>
    <col min="36" max="36" width="10.42578125" style="90" hidden="1" customWidth="1"/>
    <col min="37" max="37" width="10" style="90" hidden="1" customWidth="1"/>
    <col min="38" max="38" width="11" style="90" hidden="1" customWidth="1"/>
    <col min="39" max="39" width="7" style="90" customWidth="1"/>
    <col min="40" max="40" width="10.28515625" style="90" customWidth="1"/>
    <col min="41" max="41" width="7.42578125" style="90" customWidth="1"/>
    <col min="42" max="42" width="8.42578125" style="90" customWidth="1"/>
    <col min="43" max="43" width="9.7109375" style="90" customWidth="1"/>
    <col min="44" max="44" width="29" style="90" customWidth="1"/>
    <col min="45" max="45" width="9.28515625" style="90" customWidth="1"/>
    <col min="46" max="46" width="5.5703125" style="90" customWidth="1"/>
    <col min="47" max="47" width="25.7109375" style="90" customWidth="1"/>
    <col min="48" max="48" width="5.85546875" style="90" customWidth="1"/>
    <col min="49" max="49" width="11.42578125" style="90"/>
    <col min="50" max="50" width="5.7109375" style="90" customWidth="1"/>
    <col min="51" max="51" width="22.28515625" style="90" customWidth="1"/>
    <col min="52" max="52" width="6.5703125" style="90" customWidth="1"/>
    <col min="53" max="16384" width="11.42578125" style="90"/>
  </cols>
  <sheetData>
    <row r="1" spans="1:52" ht="55.5" customHeight="1">
      <c r="A1" s="485"/>
      <c r="B1" s="125"/>
      <c r="C1" s="485"/>
      <c r="D1" s="126"/>
      <c r="E1" s="485"/>
      <c r="F1" s="799"/>
      <c r="G1" s="485"/>
      <c r="H1" s="126"/>
      <c r="I1" s="126"/>
      <c r="J1" s="127"/>
      <c r="K1" s="485"/>
      <c r="L1" s="126"/>
      <c r="M1" s="127"/>
      <c r="N1" s="485"/>
      <c r="O1" s="128" t="s">
        <v>0</v>
      </c>
      <c r="P1" s="129"/>
      <c r="Q1" s="130"/>
      <c r="R1" s="485"/>
      <c r="S1" s="485"/>
      <c r="T1" s="485"/>
      <c r="U1" s="485"/>
      <c r="V1" s="485"/>
      <c r="W1" s="485"/>
      <c r="X1" s="485"/>
      <c r="Y1" s="485"/>
      <c r="Z1" s="485"/>
      <c r="AA1" s="485"/>
      <c r="AB1" s="485"/>
      <c r="AC1" s="485"/>
      <c r="AD1" s="485"/>
      <c r="AE1" s="485"/>
      <c r="AF1" s="485"/>
      <c r="AG1" s="485"/>
      <c r="AH1" s="485"/>
      <c r="AI1" s="485"/>
      <c r="AJ1" s="485"/>
      <c r="AK1" s="485"/>
      <c r="AL1" s="485"/>
      <c r="AM1" s="735"/>
      <c r="AN1" s="485"/>
      <c r="AO1" s="485"/>
      <c r="AP1" s="485"/>
      <c r="AQ1" s="131"/>
      <c r="AR1" s="485"/>
      <c r="AT1" s="126"/>
      <c r="AU1" s="485"/>
      <c r="AV1" s="5"/>
      <c r="AW1" s="485"/>
      <c r="AX1" s="485"/>
      <c r="AY1" s="126"/>
      <c r="AZ1" s="485"/>
    </row>
    <row r="2" spans="1:52" ht="21" thickBot="1">
      <c r="A2" s="254" t="s">
        <v>167</v>
      </c>
      <c r="B2" s="255"/>
      <c r="C2" s="485"/>
      <c r="D2" s="126"/>
      <c r="E2" s="485"/>
      <c r="F2" s="799"/>
      <c r="G2" s="485"/>
      <c r="H2" s="132"/>
      <c r="I2" s="133"/>
      <c r="J2" s="127"/>
      <c r="K2" s="133"/>
      <c r="L2" s="133"/>
      <c r="M2" s="127"/>
      <c r="N2" s="133"/>
      <c r="O2" s="133"/>
      <c r="P2" s="134"/>
      <c r="Q2" s="817" t="s">
        <v>156</v>
      </c>
      <c r="R2" s="817"/>
      <c r="S2" s="817"/>
      <c r="T2" s="133"/>
      <c r="U2" s="135" t="s">
        <v>131</v>
      </c>
      <c r="V2" s="135"/>
      <c r="W2" s="135"/>
      <c r="X2" s="135"/>
      <c r="Y2" s="135"/>
      <c r="Z2" s="135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</row>
    <row r="3" spans="1:52" ht="21" thickBot="1">
      <c r="B3" s="818" t="s">
        <v>355</v>
      </c>
      <c r="C3" s="819"/>
      <c r="D3" s="126"/>
      <c r="E3" s="136"/>
      <c r="F3" s="136"/>
      <c r="G3" s="136"/>
      <c r="H3" s="820"/>
      <c r="I3" s="820"/>
      <c r="J3" s="127"/>
      <c r="K3" s="137" t="s">
        <v>207</v>
      </c>
      <c r="L3" s="138" t="s">
        <v>130</v>
      </c>
      <c r="M3" s="139"/>
      <c r="N3" s="136"/>
      <c r="O3" s="133"/>
      <c r="P3" s="140"/>
      <c r="Q3" s="130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5"/>
      <c r="AH3" s="485"/>
    </row>
    <row r="4" spans="1:52" ht="24" thickBot="1">
      <c r="A4" s="174"/>
      <c r="B4" s="180"/>
      <c r="C4" s="175"/>
      <c r="D4" s="133"/>
      <c r="E4" s="136"/>
      <c r="F4" s="136"/>
      <c r="G4" s="136"/>
      <c r="H4" s="126"/>
      <c r="I4" s="126"/>
      <c r="J4" s="127"/>
      <c r="K4" s="485"/>
      <c r="L4" s="126"/>
      <c r="M4" s="127"/>
      <c r="N4" s="485"/>
      <c r="O4" s="128"/>
      <c r="P4" s="129"/>
      <c r="Q4" s="141"/>
      <c r="R4" s="142"/>
      <c r="S4" s="143" t="s">
        <v>10</v>
      </c>
      <c r="T4" s="143"/>
      <c r="U4" s="144"/>
      <c r="V4" s="145"/>
      <c r="W4" s="146" t="s">
        <v>9</v>
      </c>
      <c r="X4" s="144"/>
      <c r="Y4" s="144"/>
      <c r="Z4" s="144"/>
      <c r="AA4" s="147" t="s">
        <v>11</v>
      </c>
      <c r="AB4" s="148"/>
      <c r="AC4" s="148"/>
      <c r="AD4" s="149"/>
      <c r="AE4" s="150" t="s">
        <v>8</v>
      </c>
      <c r="AF4" s="150"/>
      <c r="AG4" s="150"/>
      <c r="AH4" s="145"/>
      <c r="AP4" s="136"/>
      <c r="AQ4" s="818" t="s">
        <v>147</v>
      </c>
      <c r="AR4" s="819"/>
      <c r="AT4" s="136"/>
      <c r="AU4" s="152" t="s">
        <v>13</v>
      </c>
      <c r="AV4" s="5"/>
      <c r="AW4" s="136"/>
      <c r="AX4" s="136"/>
      <c r="AY4" s="153" t="s">
        <v>14</v>
      </c>
      <c r="AZ4" s="136"/>
    </row>
    <row r="5" spans="1:52" ht="24" thickBot="1">
      <c r="A5" s="174"/>
      <c r="B5" s="134" t="s">
        <v>2</v>
      </c>
      <c r="C5" s="133" t="s">
        <v>141</v>
      </c>
      <c r="D5" s="805" t="s">
        <v>153</v>
      </c>
      <c r="E5" s="485"/>
      <c r="F5" s="799"/>
      <c r="G5" s="93" t="s">
        <v>123</v>
      </c>
      <c r="H5" s="154" t="s">
        <v>122</v>
      </c>
      <c r="I5" s="155" t="s">
        <v>126</v>
      </c>
      <c r="J5" s="484" t="s">
        <v>123</v>
      </c>
      <c r="K5" s="154" t="s">
        <v>124</v>
      </c>
      <c r="L5" s="155" t="s">
        <v>126</v>
      </c>
      <c r="M5" s="484" t="s">
        <v>123</v>
      </c>
      <c r="N5" s="154" t="s">
        <v>125</v>
      </c>
      <c r="O5" s="155" t="s">
        <v>126</v>
      </c>
      <c r="P5" s="156"/>
      <c r="Q5" s="28"/>
      <c r="R5" s="157" t="s">
        <v>2</v>
      </c>
      <c r="S5" s="144" t="s">
        <v>6</v>
      </c>
      <c r="T5" s="158" t="s">
        <v>7</v>
      </c>
      <c r="U5" s="158" t="s">
        <v>4</v>
      </c>
      <c r="V5" s="159" t="s">
        <v>5</v>
      </c>
      <c r="W5" s="160" t="s">
        <v>6</v>
      </c>
      <c r="X5" s="158" t="s">
        <v>7</v>
      </c>
      <c r="Y5" s="158" t="s">
        <v>4</v>
      </c>
      <c r="Z5" s="159" t="s">
        <v>5</v>
      </c>
      <c r="AA5" s="144" t="s">
        <v>6</v>
      </c>
      <c r="AB5" s="158" t="s">
        <v>7</v>
      </c>
      <c r="AC5" s="158" t="s">
        <v>4</v>
      </c>
      <c r="AD5" s="158" t="s">
        <v>5</v>
      </c>
      <c r="AE5" s="161" t="s">
        <v>6</v>
      </c>
      <c r="AF5" s="162" t="s">
        <v>7</v>
      </c>
      <c r="AG5" s="163" t="s">
        <v>4</v>
      </c>
      <c r="AH5" s="164" t="s">
        <v>3</v>
      </c>
      <c r="AI5" s="126" t="s">
        <v>163</v>
      </c>
      <c r="AJ5" s="126" t="s">
        <v>164</v>
      </c>
      <c r="AK5" s="136" t="s">
        <v>161</v>
      </c>
      <c r="AL5" s="782" t="s">
        <v>162</v>
      </c>
      <c r="AM5" s="788"/>
      <c r="AN5" s="783" t="s">
        <v>3</v>
      </c>
      <c r="AO5" s="664" t="s">
        <v>4</v>
      </c>
      <c r="AP5" s="665" t="s">
        <v>126</v>
      </c>
      <c r="AQ5" s="806" t="s">
        <v>1</v>
      </c>
      <c r="AR5" s="807" t="s">
        <v>2</v>
      </c>
      <c r="AT5" s="485"/>
      <c r="AU5" s="165" t="s">
        <v>152</v>
      </c>
      <c r="AV5" s="5"/>
      <c r="AW5" s="485"/>
      <c r="AX5" s="485"/>
      <c r="AY5" s="126"/>
      <c r="AZ5" s="485"/>
    </row>
    <row r="6" spans="1:52" ht="21" thickBot="1">
      <c r="A6" s="176">
        <v>1</v>
      </c>
      <c r="B6" s="639"/>
      <c r="C6" s="206"/>
      <c r="D6" s="188"/>
      <c r="E6" s="485"/>
      <c r="F6" s="803">
        <v>1</v>
      </c>
      <c r="G6" s="828">
        <v>1</v>
      </c>
      <c r="H6" s="182" t="str">
        <f t="shared" ref="H6:H17" si="0">IF(ISNA(MATCH(F6,$D$6:$D$37,0)),"",INDEX($B$6:$B$37,MATCH(F6,$D$6:$D$37,0)))</f>
        <v/>
      </c>
      <c r="I6" s="212"/>
      <c r="J6" s="823">
        <v>8</v>
      </c>
      <c r="K6" s="185" t="str">
        <f>+H6</f>
        <v/>
      </c>
      <c r="L6" s="212"/>
      <c r="M6" s="823">
        <v>3</v>
      </c>
      <c r="N6" s="96" t="str">
        <f>+H6</f>
        <v/>
      </c>
      <c r="O6" s="213"/>
      <c r="P6" s="214"/>
      <c r="Q6" s="215">
        <v>1</v>
      </c>
      <c r="R6" s="722" t="str">
        <f>+H6</f>
        <v/>
      </c>
      <c r="S6" s="97">
        <f>+I6</f>
        <v>0</v>
      </c>
      <c r="T6" s="98">
        <f>+I7</f>
        <v>0</v>
      </c>
      <c r="U6" s="98">
        <f>SUM(S6-T6)</f>
        <v>0</v>
      </c>
      <c r="V6" s="99">
        <f>IF(S6+T6=0,0,IF(S6=T6,2,IF(S6&lt;T6,1,3)))</f>
        <v>0</v>
      </c>
      <c r="W6" s="687">
        <f>+L6</f>
        <v>0</v>
      </c>
      <c r="X6" s="686">
        <f>+L7</f>
        <v>0</v>
      </c>
      <c r="Y6" s="686">
        <f t="shared" ref="Y6:Y17" si="1">SUM(W6-X6)</f>
        <v>0</v>
      </c>
      <c r="Z6" s="99">
        <f>IF(W6+X6=0,0,IF(W6=X6,2,IF(W6&lt;X6,1,3)))</f>
        <v>0</v>
      </c>
      <c r="AA6" s="687">
        <f>+O6</f>
        <v>0</v>
      </c>
      <c r="AB6" s="686">
        <f>+O7</f>
        <v>0</v>
      </c>
      <c r="AC6" s="686">
        <f t="shared" ref="AC6:AC17" si="2">SUM(AA6-AB6)</f>
        <v>0</v>
      </c>
      <c r="AD6" s="99">
        <f>IF(AA6+AB6=0,0,IF(AA6=AB6,2,IF(AA6&lt;AB6,1,3)))</f>
        <v>0</v>
      </c>
      <c r="AE6" s="723">
        <f>SUM(S6+W6+AA6)</f>
        <v>0</v>
      </c>
      <c r="AF6" s="98">
        <f>SUM(T6+X6+AB6)</f>
        <v>0</v>
      </c>
      <c r="AG6" s="675">
        <f>SUM(AE6-AF6)</f>
        <v>0</v>
      </c>
      <c r="AH6" s="678">
        <f>SUM(V6+Z6+AD6)</f>
        <v>0</v>
      </c>
      <c r="AI6" s="700">
        <f>IF(AG6="","",IF(AG6&gt;0,AG6,0))</f>
        <v>0</v>
      </c>
      <c r="AJ6" s="700">
        <f>IF(AG6="","",IF(AG6&lt;0,AG6,0))</f>
        <v>0</v>
      </c>
      <c r="AK6" s="701" t="str">
        <f>IF(OR(R6="",AH6="",AG6=""),"",RANK(AH6,$AH$6:$AH$17)+SUM(-AG6/100)-(+AE6/1000)+COUNTIF(R$6:R$17,"&lt;="&amp;R6+1)/100000+ROW()/1000000)</f>
        <v/>
      </c>
      <c r="AL6" s="669" t="str">
        <f>IF(R6="","",SMALL(AK$6:AK$17,ROWS(AN$6:AN6)))</f>
        <v/>
      </c>
      <c r="AM6" s="787"/>
      <c r="AN6" s="778" t="str">
        <f t="shared" ref="AN6:AN17" si="3">IF(R6="","",INDEX($AH$6:$AH$17,MATCH(AL6,$AK$6:$AK$17,0)))</f>
        <v/>
      </c>
      <c r="AO6" s="702" t="str">
        <f t="shared" ref="AO6:AO17" si="4">IF(R6="","",INDEX($AG$6:$AG$17,MATCH(AL6,$AK$6:$AK$17,0)))</f>
        <v/>
      </c>
      <c r="AP6" s="703" t="str">
        <f>IF(R6="","",INDEX($AE$6:$AE$31,MATCH(AL6,$AK$6:$AK$31,0)))</f>
        <v/>
      </c>
      <c r="AQ6" s="704" t="str">
        <f>IF(AL6="","",1)</f>
        <v/>
      </c>
      <c r="AR6" s="673" t="str">
        <f t="shared" ref="AR6:AR17" si="5">IF(OR(R6="",AH6=""),"",INDEX($R$6:$R$17,MATCH(AL6,$AK$6:$AK$17,0)))</f>
        <v/>
      </c>
      <c r="AT6" s="126"/>
      <c r="AU6" s="485"/>
      <c r="AV6" s="5"/>
      <c r="AW6" s="485"/>
      <c r="AX6" s="485"/>
      <c r="AY6" s="126"/>
      <c r="AZ6" s="485"/>
    </row>
    <row r="7" spans="1:52" ht="21" thickBot="1">
      <c r="A7" s="177">
        <v>2</v>
      </c>
      <c r="B7" s="640"/>
      <c r="C7" s="207"/>
      <c r="D7" s="189"/>
      <c r="E7" s="485"/>
      <c r="F7" s="802">
        <v>2</v>
      </c>
      <c r="G7" s="829"/>
      <c r="H7" s="183" t="str">
        <f t="shared" si="0"/>
        <v/>
      </c>
      <c r="I7" s="216"/>
      <c r="J7" s="824"/>
      <c r="K7" s="184" t="str">
        <f>+H8</f>
        <v/>
      </c>
      <c r="L7" s="216"/>
      <c r="M7" s="824"/>
      <c r="N7" s="102" t="str">
        <f>+H9</f>
        <v/>
      </c>
      <c r="O7" s="217"/>
      <c r="P7" s="214"/>
      <c r="Q7" s="218">
        <v>2</v>
      </c>
      <c r="R7" s="694" t="str">
        <f>+H7</f>
        <v/>
      </c>
      <c r="S7" s="103">
        <f t="shared" ref="S7:S17" si="6">+I7</f>
        <v>0</v>
      </c>
      <c r="T7" s="104">
        <f>+I6</f>
        <v>0</v>
      </c>
      <c r="U7" s="104">
        <f t="shared" ref="U7:U17" si="7">SUM(S7-T7)</f>
        <v>0</v>
      </c>
      <c r="V7" s="105">
        <f>IF(S7+T7=0,0,IF(S7=T7,2,IF(S7&lt;T7,1,3)))</f>
        <v>0</v>
      </c>
      <c r="W7" s="103">
        <f>+L8</f>
        <v>0</v>
      </c>
      <c r="X7" s="104">
        <f>+L9</f>
        <v>0</v>
      </c>
      <c r="Y7" s="104">
        <f t="shared" si="1"/>
        <v>0</v>
      </c>
      <c r="Z7" s="105">
        <f>IF(W7+X7=0,0,IF(W7=X7,2,IF(W7&lt;X7,1,3)))</f>
        <v>0</v>
      </c>
      <c r="AA7" s="103">
        <f>+O8</f>
        <v>0</v>
      </c>
      <c r="AB7" s="104">
        <f>+O9</f>
        <v>0</v>
      </c>
      <c r="AC7" s="104">
        <f t="shared" si="2"/>
        <v>0</v>
      </c>
      <c r="AD7" s="105">
        <f>IF(AA7+AB7=0,0,IF(AA7=AB7,2,IF(AA7&lt;AB7,1,3)))</f>
        <v>0</v>
      </c>
      <c r="AE7" s="695">
        <f t="shared" ref="AE7:AE17" si="8">SUM(S7+W7+AA7)</f>
        <v>0</v>
      </c>
      <c r="AF7" s="104">
        <f t="shared" ref="AF7:AF17" si="9">SUM(T7+X7+AB7)</f>
        <v>0</v>
      </c>
      <c r="AG7" s="258">
        <f t="shared" ref="AG7:AG17" si="10">SUM(AE7-AF7)</f>
        <v>0</v>
      </c>
      <c r="AH7" s="724">
        <f t="shared" ref="AH7:AH17" si="11">SUM(V7+Z7+AD7)</f>
        <v>0</v>
      </c>
      <c r="AI7" s="700">
        <f t="shared" ref="AI7:AI17" si="12">IF(AG7="","",IF(AG7&gt;0,AG7,0))</f>
        <v>0</v>
      </c>
      <c r="AJ7" s="700">
        <f t="shared" ref="AJ7:AJ17" si="13">IF(AG7="","",IF(AG7&lt;0,AG7,0))</f>
        <v>0</v>
      </c>
      <c r="AK7" s="701" t="str">
        <f t="shared" ref="AK7:AK17" si="14">IF(OR(R7="",AH7="",AG7=""),"",RANK(AH7,$AH$6:$AH$17)+SUM(-AG7/100)-(+AE7/1000)+COUNTIF(R$6:R$17,"&lt;="&amp;R7+1)/100000+ROW()/1000000)</f>
        <v/>
      </c>
      <c r="AL7" s="670" t="str">
        <f>IF(R7="","",SMALL(AK$6:AK$17,ROWS(AN$6:AN7)))</f>
        <v/>
      </c>
      <c r="AM7" s="762"/>
      <c r="AN7" s="779" t="str">
        <f t="shared" si="3"/>
        <v/>
      </c>
      <c r="AO7" s="357" t="str">
        <f t="shared" si="4"/>
        <v/>
      </c>
      <c r="AP7" s="705" t="str">
        <f t="shared" ref="AP7:AP17" si="15">IF(R7="","",INDEX($AE$6:$AE$31,MATCH(AL7,$AK$6:$AK$31,0)))</f>
        <v/>
      </c>
      <c r="AQ7" s="706" t="str">
        <f>IF(AL7="","",IF(AND(AN6=AN7,AO6=AO7,AP6=AP7),AQ6,$AQ$6+1))</f>
        <v/>
      </c>
      <c r="AR7" s="674" t="str">
        <f t="shared" si="5"/>
        <v/>
      </c>
      <c r="AT7" s="825">
        <v>2</v>
      </c>
      <c r="AU7" s="109" t="str">
        <f>+AR6</f>
        <v/>
      </c>
      <c r="AV7" s="29">
        <v>0</v>
      </c>
      <c r="AY7" s="126"/>
    </row>
    <row r="8" spans="1:52" ht="21" thickBot="1">
      <c r="A8" s="177">
        <v>3</v>
      </c>
      <c r="B8" s="641"/>
      <c r="C8" s="208"/>
      <c r="D8" s="189"/>
      <c r="E8" s="485"/>
      <c r="F8" s="804">
        <v>3</v>
      </c>
      <c r="G8" s="828">
        <v>2</v>
      </c>
      <c r="H8" s="182" t="str">
        <f t="shared" si="0"/>
        <v/>
      </c>
      <c r="I8" s="212"/>
      <c r="J8" s="823">
        <v>7</v>
      </c>
      <c r="K8" s="185" t="str">
        <f>+H7</f>
        <v/>
      </c>
      <c r="L8" s="219"/>
      <c r="M8" s="823">
        <v>4</v>
      </c>
      <c r="N8" s="96" t="str">
        <f>+H7</f>
        <v/>
      </c>
      <c r="O8" s="213"/>
      <c r="P8" s="214"/>
      <c r="Q8" s="218">
        <v>3</v>
      </c>
      <c r="R8" s="694" t="str">
        <f t="shared" ref="R8:R17" si="16">+H8</f>
        <v/>
      </c>
      <c r="S8" s="103">
        <f t="shared" si="6"/>
        <v>0</v>
      </c>
      <c r="T8" s="104">
        <f>+I9</f>
        <v>0</v>
      </c>
      <c r="U8" s="104">
        <f t="shared" si="7"/>
        <v>0</v>
      </c>
      <c r="V8" s="110">
        <f t="shared" ref="V8:V17" si="17">IF(S8+T8=0,0,IF(S8=T8,2,IF(S8&lt;T8,1,3)))</f>
        <v>0</v>
      </c>
      <c r="W8" s="103">
        <f>+L7</f>
        <v>0</v>
      </c>
      <c r="X8" s="104">
        <f>+L6</f>
        <v>0</v>
      </c>
      <c r="Y8" s="104">
        <f t="shared" si="1"/>
        <v>0</v>
      </c>
      <c r="Z8" s="110">
        <f t="shared" ref="Z8:Z17" si="18">IF(W8+X8=0,0,IF(W8=X8,2,IF(W8&lt;X8,1,3)))</f>
        <v>0</v>
      </c>
      <c r="AA8" s="103">
        <f>+O9</f>
        <v>0</v>
      </c>
      <c r="AB8" s="104">
        <f>+O8</f>
        <v>0</v>
      </c>
      <c r="AC8" s="104">
        <f t="shared" si="2"/>
        <v>0</v>
      </c>
      <c r="AD8" s="110">
        <f t="shared" ref="AD8:AD17" si="19">IF(AA8+AB8=0,0,IF(AA8=AB8,2,IF(AA8&lt;AB8,1,3)))</f>
        <v>0</v>
      </c>
      <c r="AE8" s="695">
        <f t="shared" si="8"/>
        <v>0</v>
      </c>
      <c r="AF8" s="104">
        <f t="shared" si="9"/>
        <v>0</v>
      </c>
      <c r="AG8" s="258">
        <f>SUM(AE8-AF8)</f>
        <v>0</v>
      </c>
      <c r="AH8" s="724">
        <f t="shared" si="11"/>
        <v>0</v>
      </c>
      <c r="AI8" s="700">
        <f t="shared" si="12"/>
        <v>0</v>
      </c>
      <c r="AJ8" s="700">
        <f t="shared" si="13"/>
        <v>0</v>
      </c>
      <c r="AK8" s="701" t="str">
        <f t="shared" si="14"/>
        <v/>
      </c>
      <c r="AL8" s="670" t="str">
        <f>IF(R8="","",SMALL(AK$6:AK$17,ROWS(AN$6:AN8)))</f>
        <v/>
      </c>
      <c r="AM8" s="762"/>
      <c r="AN8" s="779" t="str">
        <f t="shared" si="3"/>
        <v/>
      </c>
      <c r="AO8" s="357" t="str">
        <f t="shared" si="4"/>
        <v/>
      </c>
      <c r="AP8" s="705" t="str">
        <f t="shared" si="15"/>
        <v/>
      </c>
      <c r="AQ8" s="706" t="str">
        <f>IF(AL8="","",IF(AND(AN7=AN8,AO7=AO8,AP7=AP8),AQ7,$AQ$6+2))</f>
        <v/>
      </c>
      <c r="AR8" s="674" t="str">
        <f t="shared" si="5"/>
        <v/>
      </c>
      <c r="AT8" s="826"/>
      <c r="AU8" s="111" t="str">
        <f>+AR7</f>
        <v/>
      </c>
      <c r="AV8" s="30">
        <v>0</v>
      </c>
      <c r="AY8" s="126"/>
    </row>
    <row r="9" spans="1:52" ht="21" thickBot="1">
      <c r="A9" s="177">
        <v>4</v>
      </c>
      <c r="B9" s="640"/>
      <c r="C9" s="207"/>
      <c r="D9" s="189"/>
      <c r="E9" s="485"/>
      <c r="F9" s="802">
        <v>4</v>
      </c>
      <c r="G9" s="829"/>
      <c r="H9" s="183" t="str">
        <f t="shared" si="0"/>
        <v/>
      </c>
      <c r="I9" s="216"/>
      <c r="J9" s="824"/>
      <c r="K9" s="184" t="str">
        <f>+H9</f>
        <v/>
      </c>
      <c r="L9" s="220"/>
      <c r="M9" s="824"/>
      <c r="N9" s="102" t="str">
        <f>+H8</f>
        <v/>
      </c>
      <c r="O9" s="217"/>
      <c r="P9" s="214"/>
      <c r="Q9" s="218">
        <v>4</v>
      </c>
      <c r="R9" s="694" t="str">
        <f t="shared" si="16"/>
        <v/>
      </c>
      <c r="S9" s="103">
        <f t="shared" si="6"/>
        <v>0</v>
      </c>
      <c r="T9" s="104">
        <f>+I8</f>
        <v>0</v>
      </c>
      <c r="U9" s="104">
        <f t="shared" si="7"/>
        <v>0</v>
      </c>
      <c r="V9" s="110">
        <f t="shared" si="17"/>
        <v>0</v>
      </c>
      <c r="W9" s="103">
        <f>+L9</f>
        <v>0</v>
      </c>
      <c r="X9" s="104">
        <f>+L8</f>
        <v>0</v>
      </c>
      <c r="Y9" s="104">
        <f t="shared" si="1"/>
        <v>0</v>
      </c>
      <c r="Z9" s="110">
        <f t="shared" si="18"/>
        <v>0</v>
      </c>
      <c r="AA9" s="103">
        <f>+O7</f>
        <v>0</v>
      </c>
      <c r="AB9" s="104">
        <f>+O6</f>
        <v>0</v>
      </c>
      <c r="AC9" s="104">
        <f t="shared" si="2"/>
        <v>0</v>
      </c>
      <c r="AD9" s="110">
        <f t="shared" si="19"/>
        <v>0</v>
      </c>
      <c r="AE9" s="695">
        <f t="shared" si="8"/>
        <v>0</v>
      </c>
      <c r="AF9" s="104">
        <f t="shared" si="9"/>
        <v>0</v>
      </c>
      <c r="AG9" s="258">
        <f t="shared" si="10"/>
        <v>0</v>
      </c>
      <c r="AH9" s="724">
        <f t="shared" si="11"/>
        <v>0</v>
      </c>
      <c r="AI9" s="700">
        <f t="shared" si="12"/>
        <v>0</v>
      </c>
      <c r="AJ9" s="700">
        <f t="shared" si="13"/>
        <v>0</v>
      </c>
      <c r="AK9" s="701" t="str">
        <f t="shared" si="14"/>
        <v/>
      </c>
      <c r="AL9" s="670" t="str">
        <f>IF(R9="","",SMALL(AK$6:AK$17,ROWS(AN$6:AN9)))</f>
        <v/>
      </c>
      <c r="AM9" s="762"/>
      <c r="AN9" s="779" t="str">
        <f t="shared" si="3"/>
        <v/>
      </c>
      <c r="AO9" s="357" t="str">
        <f t="shared" si="4"/>
        <v/>
      </c>
      <c r="AP9" s="705" t="str">
        <f t="shared" si="15"/>
        <v/>
      </c>
      <c r="AQ9" s="706" t="str">
        <f>IF(AL9="","",IF(AND(AN8=AN9,AO8=AO9,AP8=AP9),AQ8,$AQ$6+3))</f>
        <v/>
      </c>
      <c r="AR9" s="674" t="str">
        <f t="shared" si="5"/>
        <v/>
      </c>
      <c r="AT9" s="92"/>
      <c r="AU9" s="94"/>
      <c r="AV9" s="5"/>
      <c r="AY9" s="126"/>
    </row>
    <row r="10" spans="1:52" ht="23.25">
      <c r="A10" s="177">
        <v>5</v>
      </c>
      <c r="B10" s="641"/>
      <c r="C10" s="208"/>
      <c r="D10" s="189"/>
      <c r="E10" s="485"/>
      <c r="F10" s="804">
        <v>5</v>
      </c>
      <c r="G10" s="828">
        <v>3</v>
      </c>
      <c r="H10" s="182" t="str">
        <f t="shared" si="0"/>
        <v/>
      </c>
      <c r="I10" s="212"/>
      <c r="J10" s="823">
        <v>6</v>
      </c>
      <c r="K10" s="185" t="str">
        <f>+H10</f>
        <v/>
      </c>
      <c r="L10" s="219"/>
      <c r="M10" s="823">
        <v>8</v>
      </c>
      <c r="N10" s="96" t="str">
        <f>+H10</f>
        <v/>
      </c>
      <c r="O10" s="213"/>
      <c r="P10" s="214"/>
      <c r="Q10" s="218">
        <v>5</v>
      </c>
      <c r="R10" s="694" t="str">
        <f t="shared" si="16"/>
        <v/>
      </c>
      <c r="S10" s="103">
        <f t="shared" si="6"/>
        <v>0</v>
      </c>
      <c r="T10" s="104">
        <f>+I11</f>
        <v>0</v>
      </c>
      <c r="U10" s="104">
        <f t="shared" si="7"/>
        <v>0</v>
      </c>
      <c r="V10" s="110">
        <f t="shared" si="17"/>
        <v>0</v>
      </c>
      <c r="W10" s="103">
        <f>+L10</f>
        <v>0</v>
      </c>
      <c r="X10" s="104">
        <f>+L11</f>
        <v>0</v>
      </c>
      <c r="Y10" s="104">
        <f t="shared" si="1"/>
        <v>0</v>
      </c>
      <c r="Z10" s="110">
        <f t="shared" si="18"/>
        <v>0</v>
      </c>
      <c r="AA10" s="103">
        <f>+O10</f>
        <v>0</v>
      </c>
      <c r="AB10" s="104">
        <f>+O11</f>
        <v>0</v>
      </c>
      <c r="AC10" s="104">
        <f t="shared" si="2"/>
        <v>0</v>
      </c>
      <c r="AD10" s="110">
        <f t="shared" si="19"/>
        <v>0</v>
      </c>
      <c r="AE10" s="695">
        <f t="shared" si="8"/>
        <v>0</v>
      </c>
      <c r="AF10" s="104">
        <f t="shared" si="9"/>
        <v>0</v>
      </c>
      <c r="AG10" s="258">
        <f t="shared" si="10"/>
        <v>0</v>
      </c>
      <c r="AH10" s="724">
        <f t="shared" si="11"/>
        <v>0</v>
      </c>
      <c r="AI10" s="700">
        <f t="shared" si="12"/>
        <v>0</v>
      </c>
      <c r="AJ10" s="700">
        <f t="shared" si="13"/>
        <v>0</v>
      </c>
      <c r="AK10" s="701" t="str">
        <f t="shared" si="14"/>
        <v/>
      </c>
      <c r="AL10" s="670" t="str">
        <f>IF(R10="","",SMALL(AK$6:AK$17,ROWS(AN$6:AN10)))</f>
        <v/>
      </c>
      <c r="AM10" s="762"/>
      <c r="AN10" s="779" t="str">
        <f t="shared" si="3"/>
        <v/>
      </c>
      <c r="AO10" s="357" t="str">
        <f t="shared" si="4"/>
        <v/>
      </c>
      <c r="AP10" s="705" t="str">
        <f t="shared" si="15"/>
        <v/>
      </c>
      <c r="AQ10" s="706" t="str">
        <f>IF(AL10="","",IF(AND(AN9=AN10,AO9=AO10,AP9=AP10),AQ9,$AQ$6+4))</f>
        <v/>
      </c>
      <c r="AR10" s="674" t="str">
        <f t="shared" si="5"/>
        <v/>
      </c>
      <c r="AT10" s="92"/>
      <c r="AU10" s="112"/>
      <c r="AV10" s="5"/>
      <c r="AX10" s="825">
        <v>3</v>
      </c>
      <c r="AY10" s="109" t="str">
        <f>IF(AV7=AV8,"résultats",IF(AV7&gt;AV8,AU7,AU8))</f>
        <v>résultats</v>
      </c>
      <c r="AZ10" s="33">
        <v>0</v>
      </c>
    </row>
    <row r="11" spans="1:52" ht="21" thickBot="1">
      <c r="A11" s="177">
        <v>6</v>
      </c>
      <c r="B11" s="640"/>
      <c r="C11" s="207"/>
      <c r="D11" s="189"/>
      <c r="E11" s="485"/>
      <c r="F11" s="802">
        <v>6</v>
      </c>
      <c r="G11" s="829"/>
      <c r="H11" s="183" t="str">
        <f t="shared" si="0"/>
        <v/>
      </c>
      <c r="I11" s="216"/>
      <c r="J11" s="824"/>
      <c r="K11" s="184" t="str">
        <f>+H12</f>
        <v/>
      </c>
      <c r="L11" s="220"/>
      <c r="M11" s="824"/>
      <c r="N11" s="102" t="str">
        <f>+H13</f>
        <v/>
      </c>
      <c r="O11" s="217"/>
      <c r="P11" s="214"/>
      <c r="Q11" s="218">
        <v>6</v>
      </c>
      <c r="R11" s="694" t="str">
        <f t="shared" si="16"/>
        <v/>
      </c>
      <c r="S11" s="103">
        <f t="shared" si="6"/>
        <v>0</v>
      </c>
      <c r="T11" s="104">
        <f>+I10</f>
        <v>0</v>
      </c>
      <c r="U11" s="104">
        <f t="shared" si="7"/>
        <v>0</v>
      </c>
      <c r="V11" s="110">
        <f t="shared" si="17"/>
        <v>0</v>
      </c>
      <c r="W11" s="103">
        <f>+L12</f>
        <v>0</v>
      </c>
      <c r="X11" s="104">
        <f>+L13</f>
        <v>0</v>
      </c>
      <c r="Y11" s="104">
        <f t="shared" si="1"/>
        <v>0</v>
      </c>
      <c r="Z11" s="110">
        <f t="shared" si="18"/>
        <v>0</v>
      </c>
      <c r="AA11" s="103">
        <f>+O12</f>
        <v>0</v>
      </c>
      <c r="AB11" s="104">
        <f>+O13</f>
        <v>0</v>
      </c>
      <c r="AC11" s="104">
        <f t="shared" si="2"/>
        <v>0</v>
      </c>
      <c r="AD11" s="110">
        <f t="shared" si="19"/>
        <v>0</v>
      </c>
      <c r="AE11" s="695">
        <f t="shared" si="8"/>
        <v>0</v>
      </c>
      <c r="AF11" s="104">
        <f t="shared" si="9"/>
        <v>0</v>
      </c>
      <c r="AG11" s="258">
        <f t="shared" si="10"/>
        <v>0</v>
      </c>
      <c r="AH11" s="724">
        <f t="shared" si="11"/>
        <v>0</v>
      </c>
      <c r="AI11" s="700">
        <f t="shared" si="12"/>
        <v>0</v>
      </c>
      <c r="AJ11" s="700">
        <f t="shared" si="13"/>
        <v>0</v>
      </c>
      <c r="AK11" s="701" t="str">
        <f t="shared" si="14"/>
        <v/>
      </c>
      <c r="AL11" s="670" t="str">
        <f>IF(R11="","",SMALL(AK$6:AK$17,ROWS(AN$6:AN11)))</f>
        <v/>
      </c>
      <c r="AM11" s="762"/>
      <c r="AN11" s="779" t="str">
        <f t="shared" si="3"/>
        <v/>
      </c>
      <c r="AO11" s="357" t="str">
        <f t="shared" si="4"/>
        <v/>
      </c>
      <c r="AP11" s="705" t="str">
        <f t="shared" si="15"/>
        <v/>
      </c>
      <c r="AQ11" s="706" t="str">
        <f>IF(AL11="","",IF(AND(AN10=AN11,AO10=AO11,AP10=AP11),AQ10,$AQ$6+5))</f>
        <v/>
      </c>
      <c r="AR11" s="674" t="str">
        <f t="shared" si="5"/>
        <v/>
      </c>
      <c r="AT11" s="92"/>
      <c r="AU11" s="94"/>
      <c r="AV11" s="5"/>
      <c r="AX11" s="826"/>
      <c r="AY11" s="113" t="str">
        <f>IF(AV13=AV14,"résultats",IF(AV13&gt;AV14,AU13,AU14))</f>
        <v>résultats</v>
      </c>
      <c r="AZ11" s="34">
        <v>0</v>
      </c>
    </row>
    <row r="12" spans="1:52" ht="21" thickBot="1">
      <c r="A12" s="177">
        <v>7</v>
      </c>
      <c r="B12" s="641"/>
      <c r="C12" s="208"/>
      <c r="D12" s="189"/>
      <c r="E12" s="485"/>
      <c r="F12" s="804">
        <v>7</v>
      </c>
      <c r="G12" s="828">
        <v>4</v>
      </c>
      <c r="H12" s="182" t="str">
        <f t="shared" si="0"/>
        <v/>
      </c>
      <c r="I12" s="212"/>
      <c r="J12" s="823">
        <v>3</v>
      </c>
      <c r="K12" s="185" t="str">
        <f>+H11</f>
        <v/>
      </c>
      <c r="L12" s="219"/>
      <c r="M12" s="823">
        <v>1</v>
      </c>
      <c r="N12" s="96" t="str">
        <f>+H11</f>
        <v/>
      </c>
      <c r="O12" s="213"/>
      <c r="P12" s="214"/>
      <c r="Q12" s="218">
        <v>7</v>
      </c>
      <c r="R12" s="694" t="str">
        <f t="shared" si="16"/>
        <v/>
      </c>
      <c r="S12" s="103">
        <f t="shared" si="6"/>
        <v>0</v>
      </c>
      <c r="T12" s="104">
        <f>+I13</f>
        <v>0</v>
      </c>
      <c r="U12" s="104">
        <f t="shared" si="7"/>
        <v>0</v>
      </c>
      <c r="V12" s="110">
        <f t="shared" si="17"/>
        <v>0</v>
      </c>
      <c r="W12" s="103">
        <f>+L11</f>
        <v>0</v>
      </c>
      <c r="X12" s="104">
        <f>+L10</f>
        <v>0</v>
      </c>
      <c r="Y12" s="104">
        <f t="shared" si="1"/>
        <v>0</v>
      </c>
      <c r="Z12" s="110">
        <f t="shared" si="18"/>
        <v>0</v>
      </c>
      <c r="AA12" s="103">
        <f>+O13</f>
        <v>0</v>
      </c>
      <c r="AB12" s="104">
        <f>+O12</f>
        <v>0</v>
      </c>
      <c r="AC12" s="104">
        <f t="shared" si="2"/>
        <v>0</v>
      </c>
      <c r="AD12" s="110">
        <f t="shared" si="19"/>
        <v>0</v>
      </c>
      <c r="AE12" s="695">
        <f t="shared" si="8"/>
        <v>0</v>
      </c>
      <c r="AF12" s="104">
        <f t="shared" si="9"/>
        <v>0</v>
      </c>
      <c r="AG12" s="258">
        <f t="shared" si="10"/>
        <v>0</v>
      </c>
      <c r="AH12" s="724">
        <f t="shared" si="11"/>
        <v>0</v>
      </c>
      <c r="AI12" s="700">
        <f t="shared" si="12"/>
        <v>0</v>
      </c>
      <c r="AJ12" s="700">
        <f t="shared" si="13"/>
        <v>0</v>
      </c>
      <c r="AK12" s="701" t="str">
        <f t="shared" si="14"/>
        <v/>
      </c>
      <c r="AL12" s="670" t="str">
        <f>IF(R12="","",SMALL(AK$6:AK$17,ROWS(AN$6:AN12)))</f>
        <v/>
      </c>
      <c r="AM12" s="762"/>
      <c r="AN12" s="779" t="str">
        <f t="shared" si="3"/>
        <v/>
      </c>
      <c r="AO12" s="357" t="str">
        <f t="shared" si="4"/>
        <v/>
      </c>
      <c r="AP12" s="705" t="str">
        <f t="shared" si="15"/>
        <v/>
      </c>
      <c r="AQ12" s="706" t="str">
        <f>IF(AL12="","",IF(AND(AN11=AN12,AO11=AO12,AP11=AP12),AQ11,$AQ$6+6))</f>
        <v/>
      </c>
      <c r="AR12" s="674" t="str">
        <f t="shared" si="5"/>
        <v/>
      </c>
      <c r="AT12" s="92"/>
      <c r="AU12" s="94"/>
      <c r="AV12" s="5"/>
      <c r="AY12" s="126"/>
    </row>
    <row r="13" spans="1:52" ht="21" thickBot="1">
      <c r="A13" s="177">
        <v>8</v>
      </c>
      <c r="B13" s="642"/>
      <c r="C13" s="207"/>
      <c r="D13" s="189"/>
      <c r="E13" s="485"/>
      <c r="F13" s="802">
        <v>8</v>
      </c>
      <c r="G13" s="829"/>
      <c r="H13" s="183" t="str">
        <f t="shared" si="0"/>
        <v/>
      </c>
      <c r="I13" s="216"/>
      <c r="J13" s="824"/>
      <c r="K13" s="184" t="str">
        <f>+H13</f>
        <v/>
      </c>
      <c r="L13" s="220"/>
      <c r="M13" s="824"/>
      <c r="N13" s="102" t="str">
        <f>+H12</f>
        <v/>
      </c>
      <c r="O13" s="217"/>
      <c r="P13" s="214"/>
      <c r="Q13" s="218">
        <v>8</v>
      </c>
      <c r="R13" s="694" t="str">
        <f t="shared" si="16"/>
        <v/>
      </c>
      <c r="S13" s="103">
        <f t="shared" si="6"/>
        <v>0</v>
      </c>
      <c r="T13" s="104">
        <f>+I12</f>
        <v>0</v>
      </c>
      <c r="U13" s="104">
        <f t="shared" si="7"/>
        <v>0</v>
      </c>
      <c r="V13" s="110">
        <f t="shared" si="17"/>
        <v>0</v>
      </c>
      <c r="W13" s="103">
        <f>+L13</f>
        <v>0</v>
      </c>
      <c r="X13" s="104">
        <f>+L12</f>
        <v>0</v>
      </c>
      <c r="Y13" s="104">
        <f t="shared" si="1"/>
        <v>0</v>
      </c>
      <c r="Z13" s="110">
        <f t="shared" si="18"/>
        <v>0</v>
      </c>
      <c r="AA13" s="103">
        <f>+O11</f>
        <v>0</v>
      </c>
      <c r="AB13" s="104">
        <f>+O10</f>
        <v>0</v>
      </c>
      <c r="AC13" s="104">
        <f t="shared" si="2"/>
        <v>0</v>
      </c>
      <c r="AD13" s="110">
        <f t="shared" si="19"/>
        <v>0</v>
      </c>
      <c r="AE13" s="695">
        <f t="shared" si="8"/>
        <v>0</v>
      </c>
      <c r="AF13" s="104">
        <f t="shared" si="9"/>
        <v>0</v>
      </c>
      <c r="AG13" s="258">
        <f t="shared" si="10"/>
        <v>0</v>
      </c>
      <c r="AH13" s="724">
        <f t="shared" si="11"/>
        <v>0</v>
      </c>
      <c r="AI13" s="700">
        <f t="shared" si="12"/>
        <v>0</v>
      </c>
      <c r="AJ13" s="700">
        <f t="shared" si="13"/>
        <v>0</v>
      </c>
      <c r="AK13" s="701" t="str">
        <f t="shared" si="14"/>
        <v/>
      </c>
      <c r="AL13" s="670" t="str">
        <f>IF(R13="","",SMALL(AK$6:AK$17,ROWS(AN$6:AN13)))</f>
        <v/>
      </c>
      <c r="AM13" s="762"/>
      <c r="AN13" s="779" t="str">
        <f t="shared" si="3"/>
        <v/>
      </c>
      <c r="AO13" s="357" t="str">
        <f t="shared" si="4"/>
        <v/>
      </c>
      <c r="AP13" s="705" t="str">
        <f t="shared" si="15"/>
        <v/>
      </c>
      <c r="AQ13" s="706" t="str">
        <f>IF(AL13="","",IF(AND(AN12=AN13,AO12=AO13,AP12=AP13),AQ12,$AQ$6+7))</f>
        <v/>
      </c>
      <c r="AR13" s="674" t="str">
        <f t="shared" si="5"/>
        <v/>
      </c>
      <c r="AT13" s="825">
        <v>4</v>
      </c>
      <c r="AU13" s="114" t="str">
        <f>+AR8</f>
        <v/>
      </c>
      <c r="AV13" s="29">
        <v>0</v>
      </c>
      <c r="AY13" s="126"/>
    </row>
    <row r="14" spans="1:52" ht="21" thickBot="1">
      <c r="A14" s="177">
        <v>9</v>
      </c>
      <c r="B14" s="641"/>
      <c r="C14" s="208"/>
      <c r="D14" s="189"/>
      <c r="E14" s="485"/>
      <c r="F14" s="804">
        <v>9</v>
      </c>
      <c r="G14" s="800">
        <v>5</v>
      </c>
      <c r="H14" s="182" t="str">
        <f t="shared" si="0"/>
        <v/>
      </c>
      <c r="I14" s="212"/>
      <c r="J14" s="823">
        <v>2</v>
      </c>
      <c r="K14" s="185" t="str">
        <f>+H16</f>
        <v/>
      </c>
      <c r="L14" s="221"/>
      <c r="M14" s="823">
        <v>5</v>
      </c>
      <c r="N14" s="96" t="str">
        <f>+H16</f>
        <v/>
      </c>
      <c r="O14" s="213"/>
      <c r="P14" s="214"/>
      <c r="Q14" s="218">
        <v>9</v>
      </c>
      <c r="R14" s="694" t="str">
        <f t="shared" si="16"/>
        <v/>
      </c>
      <c r="S14" s="103">
        <f t="shared" si="6"/>
        <v>0</v>
      </c>
      <c r="T14" s="104">
        <f>+I15</f>
        <v>0</v>
      </c>
      <c r="U14" s="104">
        <f t="shared" si="7"/>
        <v>0</v>
      </c>
      <c r="V14" s="110">
        <f t="shared" si="17"/>
        <v>0</v>
      </c>
      <c r="W14" s="103">
        <f>+L15</f>
        <v>0</v>
      </c>
      <c r="X14" s="104">
        <f>+L14</f>
        <v>0</v>
      </c>
      <c r="Y14" s="104">
        <f t="shared" si="1"/>
        <v>0</v>
      </c>
      <c r="Z14" s="110">
        <f t="shared" si="18"/>
        <v>0</v>
      </c>
      <c r="AA14" s="103">
        <f>+O16</f>
        <v>0</v>
      </c>
      <c r="AB14" s="104">
        <f>+O17</f>
        <v>0</v>
      </c>
      <c r="AC14" s="104">
        <f t="shared" si="2"/>
        <v>0</v>
      </c>
      <c r="AD14" s="110">
        <f t="shared" si="19"/>
        <v>0</v>
      </c>
      <c r="AE14" s="695">
        <f t="shared" si="8"/>
        <v>0</v>
      </c>
      <c r="AF14" s="104">
        <f t="shared" si="9"/>
        <v>0</v>
      </c>
      <c r="AG14" s="258">
        <f t="shared" si="10"/>
        <v>0</v>
      </c>
      <c r="AH14" s="724">
        <f t="shared" si="11"/>
        <v>0</v>
      </c>
      <c r="AI14" s="700">
        <f t="shared" si="12"/>
        <v>0</v>
      </c>
      <c r="AJ14" s="700">
        <f t="shared" si="13"/>
        <v>0</v>
      </c>
      <c r="AK14" s="701" t="str">
        <f t="shared" si="14"/>
        <v/>
      </c>
      <c r="AL14" s="670" t="str">
        <f>IF(R14="","",SMALL(AK$6:AK$17,ROWS(AN$6:AN14)))</f>
        <v/>
      </c>
      <c r="AM14" s="762"/>
      <c r="AN14" s="779" t="str">
        <f t="shared" si="3"/>
        <v/>
      </c>
      <c r="AO14" s="357" t="str">
        <f t="shared" si="4"/>
        <v/>
      </c>
      <c r="AP14" s="705" t="str">
        <f t="shared" si="15"/>
        <v/>
      </c>
      <c r="AQ14" s="706" t="str">
        <f>IF(AL14="","",IF(AND(AN13=AN14,AO13=AO14,AP13=AP14),AQ13,$AQ$6+8))</f>
        <v/>
      </c>
      <c r="AR14" s="674" t="str">
        <f t="shared" si="5"/>
        <v/>
      </c>
      <c r="AT14" s="826"/>
      <c r="AU14" s="111" t="str">
        <f>+AR9</f>
        <v/>
      </c>
      <c r="AV14" s="30">
        <v>0</v>
      </c>
      <c r="AY14" s="126"/>
    </row>
    <row r="15" spans="1:52" ht="21" thickBot="1">
      <c r="A15" s="177">
        <v>10</v>
      </c>
      <c r="B15" s="643"/>
      <c r="C15" s="207"/>
      <c r="D15" s="189"/>
      <c r="E15" s="485"/>
      <c r="F15" s="802">
        <v>10</v>
      </c>
      <c r="G15" s="801"/>
      <c r="H15" s="183" t="str">
        <f t="shared" si="0"/>
        <v/>
      </c>
      <c r="I15" s="216"/>
      <c r="J15" s="824"/>
      <c r="K15" s="184" t="str">
        <f>+H14</f>
        <v/>
      </c>
      <c r="L15" s="220"/>
      <c r="M15" s="824"/>
      <c r="N15" s="102" t="str">
        <f>+H15</f>
        <v/>
      </c>
      <c r="O15" s="217"/>
      <c r="P15" s="214"/>
      <c r="Q15" s="218">
        <v>10</v>
      </c>
      <c r="R15" s="694" t="str">
        <f t="shared" si="16"/>
        <v/>
      </c>
      <c r="S15" s="103">
        <f t="shared" si="6"/>
        <v>0</v>
      </c>
      <c r="T15" s="104">
        <f>+I14</f>
        <v>0</v>
      </c>
      <c r="U15" s="104">
        <f t="shared" si="7"/>
        <v>0</v>
      </c>
      <c r="V15" s="110">
        <f t="shared" si="17"/>
        <v>0</v>
      </c>
      <c r="W15" s="103">
        <f>+L16</f>
        <v>0</v>
      </c>
      <c r="X15" s="104">
        <f>+L17</f>
        <v>0</v>
      </c>
      <c r="Y15" s="104">
        <f t="shared" si="1"/>
        <v>0</v>
      </c>
      <c r="Z15" s="110">
        <f t="shared" si="18"/>
        <v>0</v>
      </c>
      <c r="AA15" s="103">
        <f>+O15</f>
        <v>0</v>
      </c>
      <c r="AB15" s="104">
        <f>+O14</f>
        <v>0</v>
      </c>
      <c r="AC15" s="104">
        <f t="shared" si="2"/>
        <v>0</v>
      </c>
      <c r="AD15" s="110">
        <f t="shared" si="19"/>
        <v>0</v>
      </c>
      <c r="AE15" s="695">
        <f t="shared" si="8"/>
        <v>0</v>
      </c>
      <c r="AF15" s="104">
        <f t="shared" si="9"/>
        <v>0</v>
      </c>
      <c r="AG15" s="258">
        <f t="shared" si="10"/>
        <v>0</v>
      </c>
      <c r="AH15" s="724">
        <f t="shared" si="11"/>
        <v>0</v>
      </c>
      <c r="AI15" s="700">
        <f t="shared" si="12"/>
        <v>0</v>
      </c>
      <c r="AJ15" s="700">
        <f t="shared" si="13"/>
        <v>0</v>
      </c>
      <c r="AK15" s="701" t="str">
        <f t="shared" si="14"/>
        <v/>
      </c>
      <c r="AL15" s="670" t="str">
        <f>IF(R15="","",SMALL(AK$6:AK$17,ROWS(AN$6:AN15)))</f>
        <v/>
      </c>
      <c r="AM15" s="762"/>
      <c r="AN15" s="779" t="str">
        <f t="shared" si="3"/>
        <v/>
      </c>
      <c r="AO15" s="357" t="str">
        <f t="shared" si="4"/>
        <v/>
      </c>
      <c r="AP15" s="705" t="str">
        <f t="shared" si="15"/>
        <v/>
      </c>
      <c r="AQ15" s="706" t="str">
        <f>IF(AL15="","",IF(AND(AN14=AN15,AO14=AO15,AP14=AP15),AQ14,$AQ$6+9))</f>
        <v/>
      </c>
      <c r="AR15" s="674" t="str">
        <f t="shared" si="5"/>
        <v/>
      </c>
      <c r="AT15" s="126"/>
      <c r="AU15" s="485"/>
      <c r="AV15" s="5"/>
      <c r="AY15" s="126"/>
    </row>
    <row r="16" spans="1:52" ht="20.25">
      <c r="A16" s="177">
        <v>11</v>
      </c>
      <c r="B16" s="641"/>
      <c r="C16" s="208"/>
      <c r="D16" s="189"/>
      <c r="E16" s="485"/>
      <c r="F16" s="804">
        <v>11</v>
      </c>
      <c r="G16" s="828">
        <v>6</v>
      </c>
      <c r="H16" s="182" t="str">
        <f t="shared" si="0"/>
        <v/>
      </c>
      <c r="I16" s="212"/>
      <c r="J16" s="823">
        <v>1</v>
      </c>
      <c r="K16" s="185" t="str">
        <f>+H15</f>
        <v/>
      </c>
      <c r="L16" s="219"/>
      <c r="M16" s="823">
        <v>6</v>
      </c>
      <c r="N16" s="96" t="str">
        <f>+H14</f>
        <v/>
      </c>
      <c r="O16" s="213"/>
      <c r="P16" s="214"/>
      <c r="Q16" s="218">
        <v>11</v>
      </c>
      <c r="R16" s="694" t="str">
        <f t="shared" si="16"/>
        <v/>
      </c>
      <c r="S16" s="103">
        <f t="shared" si="6"/>
        <v>0</v>
      </c>
      <c r="T16" s="104">
        <f>+I17</f>
        <v>0</v>
      </c>
      <c r="U16" s="104">
        <f t="shared" si="7"/>
        <v>0</v>
      </c>
      <c r="V16" s="110">
        <f t="shared" si="17"/>
        <v>0</v>
      </c>
      <c r="W16" s="103">
        <f>+L14</f>
        <v>0</v>
      </c>
      <c r="X16" s="104">
        <f>+L15</f>
        <v>0</v>
      </c>
      <c r="Y16" s="104">
        <f t="shared" si="1"/>
        <v>0</v>
      </c>
      <c r="Z16" s="110">
        <f t="shared" si="18"/>
        <v>0</v>
      </c>
      <c r="AA16" s="103">
        <f>+O14</f>
        <v>0</v>
      </c>
      <c r="AB16" s="104">
        <f>+O15</f>
        <v>0</v>
      </c>
      <c r="AC16" s="104">
        <f t="shared" si="2"/>
        <v>0</v>
      </c>
      <c r="AD16" s="110">
        <f t="shared" si="19"/>
        <v>0</v>
      </c>
      <c r="AE16" s="695">
        <f t="shared" si="8"/>
        <v>0</v>
      </c>
      <c r="AF16" s="104">
        <f t="shared" si="9"/>
        <v>0</v>
      </c>
      <c r="AG16" s="258">
        <f t="shared" si="10"/>
        <v>0</v>
      </c>
      <c r="AH16" s="724">
        <f t="shared" si="11"/>
        <v>0</v>
      </c>
      <c r="AI16" s="700">
        <f t="shared" si="12"/>
        <v>0</v>
      </c>
      <c r="AJ16" s="700">
        <f t="shared" si="13"/>
        <v>0</v>
      </c>
      <c r="AK16" s="701" t="str">
        <f t="shared" si="14"/>
        <v/>
      </c>
      <c r="AL16" s="670" t="str">
        <f>IF(R16="","",SMALL(AK$6:AK$17,ROWS(AN$6:AN16)))</f>
        <v/>
      </c>
      <c r="AM16" s="762"/>
      <c r="AN16" s="779" t="str">
        <f t="shared" si="3"/>
        <v/>
      </c>
      <c r="AO16" s="357" t="str">
        <f t="shared" si="4"/>
        <v/>
      </c>
      <c r="AP16" s="705" t="str">
        <f t="shared" si="15"/>
        <v/>
      </c>
      <c r="AQ16" s="706" t="str">
        <f>IF(AL16="","",IF(AND(AN15=AN16,AO15=AO16,AP15=AP16),AQ15,$AQ$6+10))</f>
        <v/>
      </c>
      <c r="AR16" s="674" t="str">
        <f t="shared" si="5"/>
        <v/>
      </c>
      <c r="AU16" s="485"/>
      <c r="AV16" s="5"/>
      <c r="AY16" s="126"/>
    </row>
    <row r="17" spans="1:51" ht="21" thickBot="1">
      <c r="A17" s="179">
        <v>12</v>
      </c>
      <c r="B17" s="753"/>
      <c r="C17" s="209"/>
      <c r="D17" s="190"/>
      <c r="E17" s="485"/>
      <c r="F17" s="802">
        <v>12</v>
      </c>
      <c r="G17" s="829"/>
      <c r="H17" s="183" t="str">
        <f t="shared" si="0"/>
        <v/>
      </c>
      <c r="I17" s="216"/>
      <c r="J17" s="824"/>
      <c r="K17" s="197" t="str">
        <f>+H17</f>
        <v/>
      </c>
      <c r="L17" s="220"/>
      <c r="M17" s="824"/>
      <c r="N17" s="102" t="str">
        <f>+H17</f>
        <v/>
      </c>
      <c r="O17" s="217"/>
      <c r="P17" s="214"/>
      <c r="Q17" s="218">
        <v>12</v>
      </c>
      <c r="R17" s="482" t="str">
        <f t="shared" si="16"/>
        <v/>
      </c>
      <c r="S17" s="115">
        <f t="shared" si="6"/>
        <v>0</v>
      </c>
      <c r="T17" s="116">
        <f>+I16</f>
        <v>0</v>
      </c>
      <c r="U17" s="116">
        <f t="shared" si="7"/>
        <v>0</v>
      </c>
      <c r="V17" s="195">
        <f t="shared" si="17"/>
        <v>0</v>
      </c>
      <c r="W17" s="115">
        <f>+L17</f>
        <v>0</v>
      </c>
      <c r="X17" s="116">
        <f>+L16</f>
        <v>0</v>
      </c>
      <c r="Y17" s="116">
        <f t="shared" si="1"/>
        <v>0</v>
      </c>
      <c r="Z17" s="195">
        <f t="shared" si="18"/>
        <v>0</v>
      </c>
      <c r="AA17" s="115">
        <f>+O17</f>
        <v>0</v>
      </c>
      <c r="AB17" s="116">
        <f>+O16</f>
        <v>0</v>
      </c>
      <c r="AC17" s="116">
        <f t="shared" si="2"/>
        <v>0</v>
      </c>
      <c r="AD17" s="195">
        <f t="shared" si="19"/>
        <v>0</v>
      </c>
      <c r="AE17" s="696">
        <f t="shared" si="8"/>
        <v>0</v>
      </c>
      <c r="AF17" s="116">
        <f t="shared" si="9"/>
        <v>0</v>
      </c>
      <c r="AG17" s="233">
        <f t="shared" si="10"/>
        <v>0</v>
      </c>
      <c r="AH17" s="725">
        <f t="shared" si="11"/>
        <v>0</v>
      </c>
      <c r="AI17" s="700">
        <f t="shared" si="12"/>
        <v>0</v>
      </c>
      <c r="AJ17" s="700">
        <f t="shared" si="13"/>
        <v>0</v>
      </c>
      <c r="AK17" s="701" t="str">
        <f t="shared" si="14"/>
        <v/>
      </c>
      <c r="AL17" s="671" t="str">
        <f>IF(R17="","",SMALL(AK$6:AK$17,ROWS(AN$6:AN17)))</f>
        <v/>
      </c>
      <c r="AM17" s="764"/>
      <c r="AN17" s="780" t="str">
        <f t="shared" si="3"/>
        <v/>
      </c>
      <c r="AO17" s="707" t="str">
        <f t="shared" si="4"/>
        <v/>
      </c>
      <c r="AP17" s="708" t="str">
        <f t="shared" si="15"/>
        <v/>
      </c>
      <c r="AQ17" s="711" t="str">
        <f>IF(AL17="","",IF(AND(AN16=AN17,AO16=AO17,AP16=AP17),AQ16,$AQ$6+11))</f>
        <v/>
      </c>
      <c r="AR17" s="712" t="str">
        <f t="shared" si="5"/>
        <v/>
      </c>
      <c r="AU17" s="485"/>
      <c r="AV17" s="5"/>
      <c r="AY17" s="126"/>
    </row>
    <row r="18" spans="1:51" ht="16.5" thickBot="1">
      <c r="E18" s="485"/>
      <c r="F18" s="799"/>
      <c r="I18" s="486">
        <f>SUM(I6:I17)</f>
        <v>0</v>
      </c>
      <c r="J18" s="127"/>
      <c r="K18" s="355"/>
      <c r="L18" s="486">
        <f>SUM(L6:L17)</f>
        <v>0</v>
      </c>
      <c r="M18" s="127"/>
      <c r="N18" s="355"/>
      <c r="O18" s="487">
        <f>SUM(O6:O17)</f>
        <v>0</v>
      </c>
      <c r="P18" s="214"/>
      <c r="R18" s="700" t="s">
        <v>12</v>
      </c>
      <c r="S18" s="718">
        <f t="shared" ref="S18:AH18" si="20">SUM(S6:S17)</f>
        <v>0</v>
      </c>
      <c r="T18" s="718">
        <f t="shared" si="20"/>
        <v>0</v>
      </c>
      <c r="U18" s="698">
        <f t="shared" si="20"/>
        <v>0</v>
      </c>
      <c r="V18" s="697">
        <f t="shared" si="20"/>
        <v>0</v>
      </c>
      <c r="W18" s="718">
        <f t="shared" si="20"/>
        <v>0</v>
      </c>
      <c r="X18" s="718">
        <f t="shared" si="20"/>
        <v>0</v>
      </c>
      <c r="Y18" s="698">
        <f t="shared" si="20"/>
        <v>0</v>
      </c>
      <c r="Z18" s="697">
        <f t="shared" si="20"/>
        <v>0</v>
      </c>
      <c r="AA18" s="718">
        <f t="shared" si="20"/>
        <v>0</v>
      </c>
      <c r="AB18" s="718">
        <f t="shared" si="20"/>
        <v>0</v>
      </c>
      <c r="AC18" s="698">
        <f t="shared" si="20"/>
        <v>0</v>
      </c>
      <c r="AD18" s="697">
        <f t="shared" si="20"/>
        <v>0</v>
      </c>
      <c r="AE18" s="699">
        <f t="shared" si="20"/>
        <v>0</v>
      </c>
      <c r="AF18" s="699">
        <f t="shared" si="20"/>
        <v>0</v>
      </c>
      <c r="AG18" s="698">
        <f t="shared" si="20"/>
        <v>0</v>
      </c>
      <c r="AH18" s="697">
        <f t="shared" si="20"/>
        <v>0</v>
      </c>
      <c r="AI18" s="719"/>
      <c r="AJ18" s="719"/>
      <c r="AK18" s="719"/>
      <c r="AL18" s="719"/>
      <c r="AM18" s="719"/>
      <c r="AN18" s="719"/>
      <c r="AO18" s="700">
        <f>SUM(AO6:AO17)</f>
        <v>0</v>
      </c>
      <c r="AP18" s="719"/>
      <c r="AQ18" s="719"/>
      <c r="AR18" s="719"/>
      <c r="AU18" s="485"/>
      <c r="AV18" s="5"/>
      <c r="AY18" s="126"/>
    </row>
    <row r="19" spans="1:51" ht="15.75">
      <c r="E19" s="485"/>
      <c r="F19" s="799"/>
      <c r="P19" s="214"/>
      <c r="R19" s="95"/>
      <c r="S19" s="95"/>
      <c r="T19" s="94"/>
      <c r="U19" s="94">
        <v>0</v>
      </c>
      <c r="V19" s="94">
        <v>24</v>
      </c>
      <c r="W19" s="94"/>
      <c r="X19" s="94"/>
      <c r="Y19" s="94">
        <v>0</v>
      </c>
      <c r="Z19" s="94">
        <v>24</v>
      </c>
      <c r="AA19" s="94"/>
      <c r="AB19" s="94"/>
      <c r="AC19" s="94">
        <v>0</v>
      </c>
      <c r="AD19" s="94">
        <v>24</v>
      </c>
      <c r="AE19" s="94"/>
      <c r="AF19" s="94"/>
      <c r="AG19" s="94" t="str">
        <f>IF(AG18=0,"OK","ERREUR")</f>
        <v>OK</v>
      </c>
      <c r="AH19" s="94">
        <v>72</v>
      </c>
      <c r="AI19" s="95"/>
      <c r="AJ19" s="95"/>
      <c r="AK19" s="95"/>
      <c r="AL19" s="95"/>
      <c r="AM19" s="95"/>
      <c r="AN19" s="95"/>
      <c r="AO19" s="94" t="str">
        <f>IF(AO18=0,"OK","ERREUR")</f>
        <v>OK</v>
      </c>
      <c r="AP19" s="95"/>
      <c r="AQ19" s="95"/>
      <c r="AR19" s="95"/>
      <c r="AU19" s="485"/>
      <c r="AV19" s="5"/>
      <c r="AY19" s="126"/>
    </row>
    <row r="20" spans="1:51" ht="16.5" thickBot="1">
      <c r="A20" s="485"/>
      <c r="B20" s="125"/>
      <c r="C20" s="485"/>
      <c r="D20" s="126"/>
      <c r="H20" s="126"/>
      <c r="J20" s="167"/>
      <c r="L20" s="126"/>
      <c r="M20" s="127"/>
      <c r="O20" s="126"/>
      <c r="P20" s="166"/>
      <c r="AQ20" s="168"/>
    </row>
    <row r="21" spans="1:51" ht="16.5" thickBot="1">
      <c r="A21" s="485"/>
      <c r="B21" s="479" t="s">
        <v>301</v>
      </c>
      <c r="C21" s="485"/>
      <c r="D21" s="126"/>
      <c r="H21" s="126"/>
      <c r="I21" s="169"/>
      <c r="J21" s="169"/>
      <c r="K21" s="169"/>
      <c r="L21" s="170"/>
      <c r="M21" s="171"/>
      <c r="N21" s="169"/>
      <c r="O21" s="5"/>
      <c r="P21" s="166"/>
      <c r="AQ21" s="168"/>
    </row>
    <row r="22" spans="1:51" ht="16.5" thickBot="1">
      <c r="A22" s="485"/>
      <c r="B22" s="480" t="s">
        <v>289</v>
      </c>
      <c r="C22" s="485"/>
      <c r="D22" s="126"/>
      <c r="H22" s="181" t="s">
        <v>154</v>
      </c>
      <c r="I22" s="169"/>
      <c r="J22" s="169"/>
      <c r="K22" s="827" t="s">
        <v>133</v>
      </c>
      <c r="L22" s="827"/>
      <c r="M22" s="171"/>
      <c r="N22" s="169"/>
      <c r="O22" s="5"/>
      <c r="P22" s="166"/>
      <c r="AQ22" s="168"/>
    </row>
    <row r="23" spans="1:51" ht="20.25">
      <c r="A23" s="485"/>
      <c r="B23" s="125"/>
      <c r="C23" s="485"/>
      <c r="D23" s="126"/>
      <c r="H23" s="126"/>
      <c r="J23" s="167"/>
      <c r="L23" s="126"/>
      <c r="M23" s="127"/>
      <c r="O23" s="126"/>
      <c r="P23" s="166"/>
      <c r="AD23" s="485"/>
      <c r="AU23" s="136"/>
      <c r="AW23" s="151"/>
      <c r="AX23"/>
    </row>
    <row r="24" spans="1:51" ht="15.75">
      <c r="A24" s="485"/>
      <c r="B24" s="125"/>
      <c r="C24" s="485"/>
      <c r="D24" s="126"/>
      <c r="H24" s="126"/>
      <c r="J24" s="167"/>
      <c r="L24" s="126"/>
      <c r="M24" s="127"/>
      <c r="O24" s="126"/>
      <c r="P24" s="166"/>
    </row>
    <row r="25" spans="1:51" ht="15.75">
      <c r="A25" s="485"/>
      <c r="B25" s="125"/>
      <c r="C25" s="485"/>
      <c r="D25" s="126"/>
      <c r="H25" s="126"/>
      <c r="J25" s="167"/>
      <c r="L25" s="126"/>
      <c r="M25" s="127"/>
      <c r="O25" s="126"/>
      <c r="P25" s="166"/>
      <c r="AT25" s="126"/>
      <c r="AU25" s="485"/>
      <c r="AV25" s="5"/>
      <c r="AY25" s="126"/>
    </row>
    <row r="26" spans="1:51">
      <c r="AA26" s="126"/>
      <c r="AB26" s="126"/>
      <c r="AD26" s="168"/>
    </row>
    <row r="28" spans="1:51">
      <c r="R28" s="90" t="s">
        <v>357</v>
      </c>
    </row>
  </sheetData>
  <sheetProtection password="CFC3" sheet="1" objects="1" scenarios="1" formatCells="0" formatColumns="0" formatRows="0" insertColumns="0" insertRows="0" insertHyperlinks="0" deleteColumns="0" deleteRows="0" sort="0"/>
  <mergeCells count="25">
    <mergeCell ref="B3:C3"/>
    <mergeCell ref="AX10:AX11"/>
    <mergeCell ref="AT7:AT8"/>
    <mergeCell ref="AT13:AT14"/>
    <mergeCell ref="AQ4:AR4"/>
    <mergeCell ref="J12:J13"/>
    <mergeCell ref="J14:J15"/>
    <mergeCell ref="K22:L22"/>
    <mergeCell ref="M10:M11"/>
    <mergeCell ref="M12:M13"/>
    <mergeCell ref="M16:M17"/>
    <mergeCell ref="M14:M15"/>
    <mergeCell ref="J16:J17"/>
    <mergeCell ref="G10:G11"/>
    <mergeCell ref="G16:G17"/>
    <mergeCell ref="G12:G13"/>
    <mergeCell ref="J10:J11"/>
    <mergeCell ref="Q2:S2"/>
    <mergeCell ref="M6:M7"/>
    <mergeCell ref="M8:M9"/>
    <mergeCell ref="H3:I3"/>
    <mergeCell ref="G6:G7"/>
    <mergeCell ref="G8:G9"/>
    <mergeCell ref="J6:J7"/>
    <mergeCell ref="J8:J9"/>
  </mergeCells>
  <conditionalFormatting sqref="AW23">
    <cfRule type="duplicateValues" dxfId="47" priority="17"/>
  </conditionalFormatting>
  <conditionalFormatting sqref="AQ6:AQ17">
    <cfRule type="duplicateValues" dxfId="46" priority="16"/>
  </conditionalFormatting>
  <conditionalFormatting sqref="AG19 AO19">
    <cfRule type="containsText" dxfId="45" priority="13" operator="containsText" text="ERREUR">
      <formula>NOT(ISERROR(SEARCH("ERREUR",AG19)))</formula>
    </cfRule>
    <cfRule type="containsText" dxfId="44" priority="14" operator="containsText" text="OK">
      <formula>NOT(ISERROR(SEARCH("OK",AG19)))</formula>
    </cfRule>
  </conditionalFormatting>
  <conditionalFormatting sqref="AQ7:AQ17">
    <cfRule type="duplicateValues" dxfId="43" priority="10"/>
  </conditionalFormatting>
  <conditionalFormatting sqref="AQ7">
    <cfRule type="duplicateValues" dxfId="42" priority="3"/>
  </conditionalFormatting>
  <hyperlinks>
    <hyperlink ref="A2" location="'Tirage Renc.'!A1" display="'Tirage Renc.'!A1"/>
  </hyperlinks>
  <pageMargins left="0.18" right="0.28000000000000003" top="0.26" bottom="0.74803149606299213" header="0.15" footer="0.31496062992125984"/>
  <pageSetup paperSize="9" orientation="landscape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G10"/>
  <sheetViews>
    <sheetView view="pageBreakPreview" zoomScale="80" zoomScaleNormal="80" zoomScaleSheetLayoutView="80" workbookViewId="0">
      <selection activeCell="I12" sqref="I12"/>
    </sheetView>
  </sheetViews>
  <sheetFormatPr baseColWidth="10" defaultRowHeight="15"/>
  <cols>
    <col min="1" max="1" width="18.85546875" customWidth="1"/>
    <col min="2" max="2" width="14.7109375" customWidth="1"/>
    <col min="3" max="3" width="26.140625" customWidth="1"/>
    <col min="4" max="4" width="14.140625" customWidth="1"/>
    <col min="5" max="5" width="25.42578125" customWidth="1"/>
    <col min="6" max="6" width="15.140625" customWidth="1"/>
    <col min="7" max="7" width="25.28515625" customWidth="1"/>
  </cols>
  <sheetData>
    <row r="1" spans="1:7" ht="45.75">
      <c r="A1" s="289"/>
      <c r="B1" s="289"/>
      <c r="C1" s="289"/>
      <c r="D1" s="402" t="s">
        <v>173</v>
      </c>
      <c r="E1" s="289"/>
      <c r="F1" s="289"/>
      <c r="G1" s="289"/>
    </row>
    <row r="2" spans="1:7" ht="46.5" thickBot="1">
      <c r="A2" s="289"/>
      <c r="B2" s="289"/>
      <c r="C2" s="289"/>
      <c r="D2" s="289"/>
      <c r="E2" s="289"/>
      <c r="F2" s="289"/>
      <c r="G2" s="289"/>
    </row>
    <row r="3" spans="1:7" ht="46.5" thickBot="1">
      <c r="A3" s="267" t="s">
        <v>96</v>
      </c>
      <c r="B3" s="292" t="s">
        <v>95</v>
      </c>
      <c r="C3" s="293" t="s">
        <v>97</v>
      </c>
      <c r="D3" s="292" t="s">
        <v>95</v>
      </c>
      <c r="E3" s="294" t="s">
        <v>98</v>
      </c>
      <c r="F3" s="295" t="s">
        <v>95</v>
      </c>
      <c r="G3" s="296" t="s">
        <v>99</v>
      </c>
    </row>
    <row r="4" spans="1:7" ht="45.75">
      <c r="A4" s="268"/>
      <c r="B4" s="297">
        <v>1</v>
      </c>
      <c r="C4" s="271" t="s">
        <v>175</v>
      </c>
      <c r="D4" s="297">
        <v>7</v>
      </c>
      <c r="E4" s="272" t="s">
        <v>191</v>
      </c>
      <c r="F4" s="297">
        <v>3</v>
      </c>
      <c r="G4" s="272" t="s">
        <v>196</v>
      </c>
    </row>
    <row r="5" spans="1:7" ht="45.75">
      <c r="A5" s="303"/>
      <c r="B5" s="299">
        <v>2</v>
      </c>
      <c r="C5" s="275" t="s">
        <v>176</v>
      </c>
      <c r="D5" s="299">
        <v>6</v>
      </c>
      <c r="E5" s="276" t="s">
        <v>192</v>
      </c>
      <c r="F5" s="299">
        <v>4</v>
      </c>
      <c r="G5" s="276" t="s">
        <v>197</v>
      </c>
    </row>
    <row r="6" spans="1:7" ht="45.75">
      <c r="A6" s="605" t="s">
        <v>101</v>
      </c>
      <c r="B6" s="299">
        <v>3</v>
      </c>
      <c r="C6" s="277" t="s">
        <v>177</v>
      </c>
      <c r="D6" s="299">
        <v>5</v>
      </c>
      <c r="E6" s="278" t="s">
        <v>198</v>
      </c>
      <c r="F6" s="299">
        <v>6</v>
      </c>
      <c r="G6" s="278" t="s">
        <v>193</v>
      </c>
    </row>
    <row r="7" spans="1:7" ht="45.75">
      <c r="A7" s="606" t="s">
        <v>100</v>
      </c>
      <c r="B7" s="299">
        <v>4</v>
      </c>
      <c r="C7" s="436" t="s">
        <v>178</v>
      </c>
      <c r="D7" s="299">
        <v>4</v>
      </c>
      <c r="E7" s="278" t="s">
        <v>220</v>
      </c>
      <c r="F7" s="300">
        <v>2</v>
      </c>
      <c r="G7" s="278" t="s">
        <v>226</v>
      </c>
    </row>
    <row r="8" spans="1:7" ht="45.75">
      <c r="A8" s="304"/>
      <c r="B8" s="299">
        <v>5</v>
      </c>
      <c r="C8" s="278" t="s">
        <v>179</v>
      </c>
      <c r="D8" s="299">
        <v>3</v>
      </c>
      <c r="E8" s="278" t="s">
        <v>222</v>
      </c>
      <c r="F8" s="298">
        <v>1</v>
      </c>
      <c r="G8" s="278" t="s">
        <v>225</v>
      </c>
    </row>
    <row r="9" spans="1:7" ht="45.75">
      <c r="A9" s="304"/>
      <c r="B9" s="299">
        <v>6</v>
      </c>
      <c r="C9" s="278" t="s">
        <v>180</v>
      </c>
      <c r="D9" s="274">
        <v>2</v>
      </c>
      <c r="E9" s="437" t="s">
        <v>227</v>
      </c>
      <c r="F9" s="299">
        <v>5</v>
      </c>
      <c r="G9" s="278" t="s">
        <v>228</v>
      </c>
    </row>
    <row r="10" spans="1:7" ht="46.5" thickBot="1">
      <c r="A10" s="305"/>
      <c r="B10" s="301">
        <v>7</v>
      </c>
      <c r="C10" s="306" t="s">
        <v>181</v>
      </c>
      <c r="D10" s="290">
        <v>1</v>
      </c>
      <c r="E10" s="291" t="s">
        <v>229</v>
      </c>
      <c r="F10" s="301">
        <v>8</v>
      </c>
      <c r="G10" s="291" t="s">
        <v>230</v>
      </c>
    </row>
  </sheetData>
  <pageMargins left="0.22" right="0.2" top="0.37" bottom="0.56000000000000005" header="0.19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29</vt:i4>
      </vt:variant>
      <vt:variant>
        <vt:lpstr>Plages nommées</vt:lpstr>
      </vt:variant>
      <vt:variant>
        <vt:i4>17</vt:i4>
      </vt:variant>
    </vt:vector>
  </HeadingPairs>
  <TitlesOfParts>
    <vt:vector size="46" baseType="lpstr">
      <vt:lpstr>Formules</vt:lpstr>
      <vt:lpstr>Tirage Renc.</vt:lpstr>
      <vt:lpstr>Tir.8</vt:lpstr>
      <vt:lpstr>7.8 Eq.okV</vt:lpstr>
      <vt:lpstr>Tir.10</vt:lpstr>
      <vt:lpstr>9.10 Eq.okV</vt:lpstr>
      <vt:lpstr>Tir.12</vt:lpstr>
      <vt:lpstr>11.12 Eq.okV</vt:lpstr>
      <vt:lpstr>Tir.14</vt:lpstr>
      <vt:lpstr>13.14 Eq.okV</vt:lpstr>
      <vt:lpstr>Tir.16</vt:lpstr>
      <vt:lpstr>15.16 Eq.okV</vt:lpstr>
      <vt:lpstr>Tir.18</vt:lpstr>
      <vt:lpstr>17.18 Eq.okV</vt:lpstr>
      <vt:lpstr>Tir.20</vt:lpstr>
      <vt:lpstr>19.20 Eq.okV</vt:lpstr>
      <vt:lpstr>Tir.22</vt:lpstr>
      <vt:lpstr>21.22 Eq.okV</vt:lpstr>
      <vt:lpstr>Tir24</vt:lpstr>
      <vt:lpstr>23.24 Eq.okV</vt:lpstr>
      <vt:lpstr>Tir.26</vt:lpstr>
      <vt:lpstr>25.26 Eq.okV</vt:lpstr>
      <vt:lpstr>Tir.28</vt:lpstr>
      <vt:lpstr>27.28 Eq.okV</vt:lpstr>
      <vt:lpstr>Tir.30</vt:lpstr>
      <vt:lpstr>29.30 Eq.okV</vt:lpstr>
      <vt:lpstr>Tir.32 </vt:lpstr>
      <vt:lpstr>31.32 Eq.okV</vt:lpstr>
      <vt:lpstr>Feuil2</vt:lpstr>
      <vt:lpstr>'15.16 Eq.okV'!BMadd_cells_to_the_watch_window</vt:lpstr>
      <vt:lpstr>'15.16 Eq.okV'!BMbacktotop</vt:lpstr>
      <vt:lpstr>'15.16 Eq.okV'!BMchange_which_common_errors_excel_chec</vt:lpstr>
      <vt:lpstr>'15.16 Eq.okV'!BMcorrect_an_error_value</vt:lpstr>
      <vt:lpstr>'15.16 Eq.okV'!BMcorrect_common_errors_in_formulas</vt:lpstr>
      <vt:lpstr>'15.16 Eq.okV'!BMcorrect_common_formula_errors_one_at_</vt:lpstr>
      <vt:lpstr>'15.16 Eq.okV'!BMcorrect_common_problems_in_formulas</vt:lpstr>
      <vt:lpstr>'15.16 Eq.okV'!BMdisplay_the_relationships_between_for</vt:lpstr>
      <vt:lpstr>'15.16 Eq.okV'!BMevaluate_a_nested_formula_one_step_at</vt:lpstr>
      <vt:lpstr>'15.16 Eq.okV'!BMmark_common_formula_errors_on_the_wor</vt:lpstr>
      <vt:lpstr>'15.16 Eq.okV'!BMremove_cells_from_the_watch_window</vt:lpstr>
      <vt:lpstr>'15.16 Eq.okV'!BMwatch_a_formula_and_its_result_by_usi</vt:lpstr>
      <vt:lpstr>'15.16 Eq.okV'!Zone_d_impression</vt:lpstr>
      <vt:lpstr>'21.22 Eq.okV'!Zone_d_impression</vt:lpstr>
      <vt:lpstr>'7.8 Eq.okV'!Zone_d_impression</vt:lpstr>
      <vt:lpstr>'9.10 Eq.okV'!Zone_d_impression</vt:lpstr>
      <vt:lpstr>'Tirage Renc.'!Zone_d_impression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Alain</cp:lastModifiedBy>
  <cp:lastPrinted>2015-08-03T19:10:19Z</cp:lastPrinted>
  <dcterms:created xsi:type="dcterms:W3CDTF">2004-06-25T09:24:05Z</dcterms:created>
  <dcterms:modified xsi:type="dcterms:W3CDTF">2021-03-04T11:26:37Z</dcterms:modified>
</cp:coreProperties>
</file>