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225" windowWidth="20670" windowHeight="11205" tabRatio="822" activeTab="1"/>
  </bookViews>
  <sheets>
    <sheet name="Explication" sheetId="14" r:id="rId1"/>
    <sheet name="Tirage" sheetId="11" r:id="rId2"/>
    <sheet name="Poule A" sheetId="2" r:id="rId3"/>
    <sheet name="Poule B" sheetId="3" r:id="rId4"/>
    <sheet name="Partie Class." sheetId="15" r:id="rId5"/>
    <sheet name="Renc." sheetId="6" r:id="rId6"/>
    <sheet name="Feuil1" sheetId="12" r:id="rId7"/>
    <sheet name="Feuil2" sheetId="13" r:id="rId8"/>
  </sheets>
  <definedNames>
    <definedName name="_xlnm.Print_Area" localSheetId="0">Explication!$A$1:$O$22</definedName>
    <definedName name="_xlnm.Print_Area" localSheetId="2">'Poule A'!$A$1:$V$101</definedName>
    <definedName name="_xlnm.Print_Area" localSheetId="3">'Poule B'!$A$1:$U$100</definedName>
    <definedName name="_xlnm.Print_Area" localSheetId="5">Renc.!$A$1:$T$34</definedName>
  </definedNames>
  <calcPr calcId="125725"/>
</workbook>
</file>

<file path=xl/calcChain.xml><?xml version="1.0" encoding="utf-8"?>
<calcChain xmlns="http://schemas.openxmlformats.org/spreadsheetml/2006/main">
  <c r="G25" i="15"/>
  <c r="D25"/>
  <c r="G23"/>
  <c r="D23"/>
  <c r="G21"/>
  <c r="D21"/>
  <c r="G19"/>
  <c r="D19"/>
  <c r="G12"/>
  <c r="D12"/>
  <c r="G10"/>
  <c r="D10"/>
  <c r="G8"/>
  <c r="D8"/>
  <c r="G6"/>
  <c r="D6"/>
  <c r="I13" i="2"/>
  <c r="I12"/>
  <c r="I11"/>
  <c r="I10"/>
  <c r="I9"/>
  <c r="I8"/>
  <c r="I7"/>
  <c r="I6"/>
  <c r="H13"/>
  <c r="H12"/>
  <c r="H11"/>
  <c r="H10"/>
  <c r="H9"/>
  <c r="H8"/>
  <c r="H7"/>
  <c r="H6"/>
  <c r="I13" i="3"/>
  <c r="I12"/>
  <c r="I11"/>
  <c r="I10"/>
  <c r="I9"/>
  <c r="I8"/>
  <c r="I7"/>
  <c r="I6"/>
  <c r="H13"/>
  <c r="H12"/>
  <c r="H11"/>
  <c r="H10"/>
  <c r="H9"/>
  <c r="H8"/>
  <c r="H7"/>
  <c r="H6"/>
  <c r="H4" i="11"/>
  <c r="H5"/>
  <c r="H6"/>
  <c r="H7"/>
  <c r="H8"/>
  <c r="H9"/>
  <c r="H10"/>
  <c r="H11"/>
  <c r="H12"/>
  <c r="H13"/>
  <c r="H14"/>
  <c r="H15"/>
  <c r="H16"/>
  <c r="H17"/>
  <c r="H18"/>
  <c r="H3"/>
  <c r="G3"/>
  <c r="G4"/>
  <c r="G5"/>
  <c r="G6"/>
  <c r="G7"/>
  <c r="G8"/>
  <c r="G9"/>
  <c r="G10"/>
  <c r="G11"/>
  <c r="G12"/>
  <c r="G13"/>
  <c r="G14"/>
  <c r="G15"/>
  <c r="G16"/>
  <c r="G17"/>
  <c r="G18"/>
  <c r="G6" i="3" l="1"/>
  <c r="G12"/>
  <c r="G75"/>
  <c r="D75"/>
  <c r="G73"/>
  <c r="D73"/>
  <c r="G71"/>
  <c r="D71"/>
  <c r="G69"/>
  <c r="D69"/>
  <c r="G63"/>
  <c r="D63"/>
  <c r="G61"/>
  <c r="D61"/>
  <c r="G59"/>
  <c r="D59"/>
  <c r="G57"/>
  <c r="D57"/>
  <c r="G51"/>
  <c r="D51"/>
  <c r="G49"/>
  <c r="D49"/>
  <c r="G47"/>
  <c r="D47"/>
  <c r="G45"/>
  <c r="D45"/>
  <c r="G37"/>
  <c r="D37"/>
  <c r="G35"/>
  <c r="D35"/>
  <c r="G33"/>
  <c r="D33"/>
  <c r="G31"/>
  <c r="D31"/>
  <c r="G25"/>
  <c r="D25"/>
  <c r="G23"/>
  <c r="D23"/>
  <c r="G21"/>
  <c r="D21"/>
  <c r="G19"/>
  <c r="D19"/>
  <c r="B8" i="2"/>
  <c r="D8"/>
  <c r="B9"/>
  <c r="D9"/>
  <c r="B10"/>
  <c r="D10"/>
  <c r="B11"/>
  <c r="D11"/>
  <c r="B12"/>
  <c r="D12"/>
  <c r="B13"/>
  <c r="D13"/>
  <c r="B6" i="3"/>
  <c r="D6"/>
  <c r="B7"/>
  <c r="D7"/>
  <c r="B8"/>
  <c r="D8"/>
  <c r="B9"/>
  <c r="D9"/>
  <c r="B10"/>
  <c r="D10"/>
  <c r="B11"/>
  <c r="D11"/>
  <c r="B12"/>
  <c r="D12"/>
  <c r="B13"/>
  <c r="D13"/>
  <c r="B7" i="2"/>
  <c r="D7"/>
  <c r="B6"/>
  <c r="P6" s="1"/>
  <c r="P7" l="1"/>
  <c r="P12" i="3"/>
  <c r="P11"/>
  <c r="P9"/>
  <c r="P7"/>
  <c r="P13" i="2"/>
  <c r="P11"/>
  <c r="P8"/>
  <c r="P13" i="3"/>
  <c r="P10"/>
  <c r="P8"/>
  <c r="P6"/>
  <c r="P12" i="2"/>
  <c r="P10"/>
  <c r="P9"/>
  <c r="H25" i="3"/>
  <c r="B37"/>
  <c r="H37"/>
  <c r="B23"/>
  <c r="H21"/>
  <c r="H47"/>
  <c r="F6"/>
  <c r="F7"/>
  <c r="F12"/>
  <c r="F13"/>
  <c r="F8"/>
  <c r="F9"/>
  <c r="F11"/>
  <c r="F10"/>
  <c r="G8"/>
  <c r="G9"/>
  <c r="G7"/>
  <c r="G13"/>
  <c r="G11"/>
  <c r="G10"/>
  <c r="H71"/>
  <c r="H75"/>
  <c r="H73"/>
  <c r="H59"/>
  <c r="H63"/>
  <c r="H61"/>
  <c r="H49"/>
  <c r="H51"/>
  <c r="B49"/>
  <c r="B51"/>
  <c r="B35"/>
  <c r="B57"/>
  <c r="I14"/>
  <c r="H14"/>
  <c r="G75" i="2"/>
  <c r="D75"/>
  <c r="G73"/>
  <c r="D73"/>
  <c r="G71"/>
  <c r="D71"/>
  <c r="G69"/>
  <c r="D69"/>
  <c r="G63"/>
  <c r="D63"/>
  <c r="G61"/>
  <c r="D61"/>
  <c r="G59"/>
  <c r="D59"/>
  <c r="G57"/>
  <c r="D57"/>
  <c r="G51"/>
  <c r="D51"/>
  <c r="G49"/>
  <c r="D49"/>
  <c r="G47"/>
  <c r="D47"/>
  <c r="G45"/>
  <c r="D45"/>
  <c r="H75"/>
  <c r="D6"/>
  <c r="G37"/>
  <c r="D37"/>
  <c r="G35"/>
  <c r="D35"/>
  <c r="G33"/>
  <c r="D33"/>
  <c r="G31"/>
  <c r="D31"/>
  <c r="D25"/>
  <c r="D23"/>
  <c r="F10" s="1"/>
  <c r="G25"/>
  <c r="G23"/>
  <c r="F11" s="1"/>
  <c r="G21"/>
  <c r="F9" s="1"/>
  <c r="D21"/>
  <c r="F8" s="1"/>
  <c r="G19"/>
  <c r="F7" s="1"/>
  <c r="D19"/>
  <c r="F6" s="1"/>
  <c r="F12" l="1"/>
  <c r="F13"/>
  <c r="H63"/>
  <c r="H59"/>
  <c r="H73"/>
  <c r="H49"/>
  <c r="H71"/>
  <c r="B51"/>
  <c r="H61"/>
  <c r="H37"/>
  <c r="H51"/>
  <c r="B37"/>
  <c r="B49"/>
  <c r="H31"/>
  <c r="H47"/>
  <c r="B23"/>
  <c r="B35"/>
  <c r="B25"/>
  <c r="H25"/>
  <c r="H23"/>
  <c r="H33"/>
  <c r="H21"/>
  <c r="H35" i="3"/>
  <c r="H33"/>
  <c r="B63"/>
  <c r="H45"/>
  <c r="B75"/>
  <c r="H57"/>
  <c r="B19"/>
  <c r="B69"/>
  <c r="B31"/>
  <c r="B45"/>
  <c r="B71"/>
  <c r="B59"/>
  <c r="H19"/>
  <c r="H23"/>
  <c r="B47"/>
  <c r="B33"/>
  <c r="H69"/>
  <c r="B25"/>
  <c r="B61"/>
  <c r="H31"/>
  <c r="B73"/>
  <c r="B21"/>
  <c r="F14"/>
  <c r="G14"/>
  <c r="B61" i="2"/>
  <c r="B21"/>
  <c r="B73"/>
  <c r="B69"/>
  <c r="B57"/>
  <c r="H19"/>
  <c r="B47"/>
  <c r="B59"/>
  <c r="B63"/>
  <c r="B71"/>
  <c r="B75"/>
  <c r="B19"/>
  <c r="H57"/>
  <c r="H69"/>
  <c r="H45"/>
  <c r="B45"/>
  <c r="H35"/>
  <c r="B33"/>
  <c r="B31"/>
  <c r="H14"/>
  <c r="I14"/>
  <c r="G10"/>
  <c r="G11"/>
  <c r="G9"/>
  <c r="G12"/>
  <c r="G6"/>
  <c r="G13"/>
  <c r="G8"/>
  <c r="G7"/>
  <c r="Q6" i="3" l="1"/>
  <c r="Q12"/>
  <c r="F14" i="2"/>
  <c r="G14"/>
  <c r="U6" i="3" l="1"/>
  <c r="V6"/>
  <c r="U12"/>
  <c r="V12"/>
  <c r="R6"/>
  <c r="Q6" i="2"/>
  <c r="S12" i="3"/>
  <c r="H23" i="15" s="1"/>
  <c r="T12" i="3"/>
  <c r="Q7"/>
  <c r="Q11"/>
  <c r="Q10"/>
  <c r="Q9"/>
  <c r="Q13"/>
  <c r="Q8"/>
  <c r="U10" l="1"/>
  <c r="V10"/>
  <c r="V7"/>
  <c r="U7"/>
  <c r="V13"/>
  <c r="U13"/>
  <c r="V8"/>
  <c r="U8"/>
  <c r="U9"/>
  <c r="V9"/>
  <c r="V11"/>
  <c r="U11"/>
  <c r="V14"/>
  <c r="R6" i="2"/>
  <c r="U6"/>
  <c r="S8" i="3"/>
  <c r="H10" i="15" s="1"/>
  <c r="T8" i="3"/>
  <c r="S9"/>
  <c r="H12" i="15" s="1"/>
  <c r="T9" i="3"/>
  <c r="S6"/>
  <c r="H6" i="15" s="1"/>
  <c r="T6" i="3"/>
  <c r="S13"/>
  <c r="H25" i="15" s="1"/>
  <c r="T13" i="3"/>
  <c r="R13" s="1"/>
  <c r="S10"/>
  <c r="H19" i="15" s="1"/>
  <c r="T10" i="3"/>
  <c r="S11"/>
  <c r="H21" i="15" s="1"/>
  <c r="T11" i="3"/>
  <c r="R12" s="1"/>
  <c r="S7"/>
  <c r="H8" i="15" s="1"/>
  <c r="T7" i="3"/>
  <c r="R8" s="1"/>
  <c r="R11" l="1"/>
  <c r="R7"/>
  <c r="R10"/>
  <c r="R9"/>
  <c r="U14"/>
  <c r="Q13" i="2" l="1"/>
  <c r="Q11"/>
  <c r="Q10"/>
  <c r="Q12"/>
  <c r="Q8"/>
  <c r="Q9"/>
  <c r="Q7"/>
  <c r="U8" l="1"/>
  <c r="U10"/>
  <c r="U13"/>
  <c r="U7"/>
  <c r="U9"/>
  <c r="U12"/>
  <c r="U11"/>
  <c r="S12"/>
  <c r="B23" i="15" s="1"/>
  <c r="T11" i="2"/>
  <c r="V9"/>
  <c r="V10"/>
  <c r="S9"/>
  <c r="B12" i="15" s="1"/>
  <c r="V6" i="2"/>
  <c r="S7"/>
  <c r="B8" i="15" s="1"/>
  <c r="S8" i="2"/>
  <c r="B10" i="15" s="1"/>
  <c r="S10" i="2"/>
  <c r="B19" i="15" s="1"/>
  <c r="S11" i="2"/>
  <c r="B21" i="15" s="1"/>
  <c r="S13" i="2"/>
  <c r="B25" i="15" s="1"/>
  <c r="S6" i="2"/>
  <c r="B6" i="15" s="1"/>
  <c r="T8" i="2"/>
  <c r="V8"/>
  <c r="T13"/>
  <c r="T7"/>
  <c r="V11"/>
  <c r="T12"/>
  <c r="T9"/>
  <c r="T10"/>
  <c r="T6"/>
  <c r="V13"/>
  <c r="V7"/>
  <c r="V12"/>
  <c r="U14" l="1"/>
  <c r="R10"/>
  <c r="R7"/>
  <c r="R9"/>
  <c r="R11"/>
  <c r="R13"/>
  <c r="R8"/>
  <c r="R12"/>
  <c r="V14"/>
  <c r="M24" i="15"/>
  <c r="M25"/>
  <c r="M7"/>
  <c r="M8"/>
  <c r="M12"/>
  <c r="M11"/>
  <c r="M23"/>
  <c r="M22"/>
  <c r="M19"/>
  <c r="M18"/>
  <c r="M5"/>
  <c r="M6"/>
  <c r="M21"/>
  <c r="M20"/>
  <c r="M9"/>
  <c r="M10"/>
</calcChain>
</file>

<file path=xl/comments1.xml><?xml version="1.0" encoding="utf-8"?>
<comments xmlns="http://schemas.openxmlformats.org/spreadsheetml/2006/main">
  <authors>
    <author>Alain</author>
  </authors>
  <commentList>
    <comment ref="F14" authorId="0">
      <text>
        <r>
          <rPr>
            <b/>
            <sz val="9"/>
            <color indexed="81"/>
            <rFont val="Tahoma"/>
            <family val="2"/>
          </rPr>
          <t>80
 pts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0 pt</t>
        </r>
      </text>
    </comment>
    <comment ref="H14" authorId="0">
      <text>
        <r>
          <rPr>
            <b/>
            <sz val="20"/>
            <color indexed="81"/>
            <rFont val="Tahoma"/>
            <family val="2"/>
          </rPr>
          <t>H 14 = I 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Alain</author>
  </authors>
  <commentList>
    <comment ref="F14" authorId="0">
      <text>
        <r>
          <rPr>
            <b/>
            <sz val="9"/>
            <color indexed="81"/>
            <rFont val="Tahoma"/>
            <family val="2"/>
          </rPr>
          <t>80
 Pts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H14 = I14</t>
        </r>
      </text>
    </comment>
  </commentList>
</comments>
</file>

<file path=xl/sharedStrings.xml><?xml version="1.0" encoding="utf-8"?>
<sst xmlns="http://schemas.openxmlformats.org/spreadsheetml/2006/main" count="426" uniqueCount="161">
  <si>
    <t>G.A.</t>
  </si>
  <si>
    <t>N°2</t>
  </si>
  <si>
    <t>N°3</t>
  </si>
  <si>
    <t>N°4</t>
  </si>
  <si>
    <t>N°5</t>
  </si>
  <si>
    <t>N°6</t>
  </si>
  <si>
    <t>N°7</t>
  </si>
  <si>
    <t>N°8</t>
  </si>
  <si>
    <t>ASB</t>
  </si>
  <si>
    <t xml:space="preserve">N°1 </t>
  </si>
  <si>
    <t>Points</t>
  </si>
  <si>
    <t>Pour</t>
  </si>
  <si>
    <t>Contre</t>
  </si>
  <si>
    <t xml:space="preserve">N°2 </t>
  </si>
  <si>
    <t xml:space="preserve">N°3 </t>
  </si>
  <si>
    <t xml:space="preserve">N°2  </t>
  </si>
  <si>
    <t xml:space="preserve">N°4  </t>
  </si>
  <si>
    <t>1 X 2</t>
  </si>
  <si>
    <t>4 X 6</t>
  </si>
  <si>
    <t>1ère Partie</t>
  </si>
  <si>
    <t>2ème Partie</t>
  </si>
  <si>
    <t>1 X 3</t>
  </si>
  <si>
    <t>2 X 4</t>
  </si>
  <si>
    <t>7 X 8</t>
  </si>
  <si>
    <t>3ème Partie</t>
  </si>
  <si>
    <t>1 X 4</t>
  </si>
  <si>
    <t>2 X 5</t>
  </si>
  <si>
    <t>4 X 8</t>
  </si>
  <si>
    <t>4ème Partie</t>
  </si>
  <si>
    <t>1 X 5</t>
  </si>
  <si>
    <t>3 X 7</t>
  </si>
  <si>
    <t>5èmePartie</t>
  </si>
  <si>
    <t>1 X 6</t>
  </si>
  <si>
    <t>2 X 7</t>
  </si>
  <si>
    <t>3 X 8</t>
  </si>
  <si>
    <t>5 X 6</t>
  </si>
  <si>
    <t>3 X 4</t>
  </si>
  <si>
    <t>7 X 5</t>
  </si>
  <si>
    <t>5 X 8</t>
  </si>
  <si>
    <t>POULE B</t>
  </si>
  <si>
    <t>POULE A</t>
  </si>
  <si>
    <t>N°</t>
  </si>
  <si>
    <t>NOM</t>
  </si>
  <si>
    <t>SCORES</t>
  </si>
  <si>
    <t>POULE</t>
  </si>
  <si>
    <t>A</t>
  </si>
  <si>
    <t>B</t>
  </si>
  <si>
    <t>LISTE des INSCRITS</t>
  </si>
  <si>
    <t>A01</t>
  </si>
  <si>
    <t>A02</t>
  </si>
  <si>
    <t>A03</t>
  </si>
  <si>
    <t>A04</t>
  </si>
  <si>
    <t>A05</t>
  </si>
  <si>
    <t>A06</t>
  </si>
  <si>
    <t>A07</t>
  </si>
  <si>
    <t>A08</t>
  </si>
  <si>
    <t xml:space="preserve"> 1ère PARTIE</t>
  </si>
  <si>
    <t xml:space="preserve">     ENREGISTREMENTS RESULTATS 12 H00</t>
  </si>
  <si>
    <t>2ème PARTIE</t>
  </si>
  <si>
    <t>4ème PARTIE</t>
  </si>
  <si>
    <t>5ème PARTIE</t>
  </si>
  <si>
    <t>3ème PARTIE</t>
  </si>
  <si>
    <t xml:space="preserve"> 6ème PARTIE</t>
  </si>
  <si>
    <t xml:space="preserve">N°13 </t>
  </si>
  <si>
    <t>N°14</t>
  </si>
  <si>
    <t>N°15</t>
  </si>
  <si>
    <t xml:space="preserve">N°11 </t>
  </si>
  <si>
    <t>N° Equipe</t>
  </si>
  <si>
    <t>X</t>
  </si>
  <si>
    <t xml:space="preserve">       Le :</t>
  </si>
  <si>
    <t>Code vérouillage : AB</t>
  </si>
  <si>
    <t>Rang</t>
  </si>
  <si>
    <t>Class.</t>
  </si>
  <si>
    <t>Class. 1</t>
  </si>
  <si>
    <t>Noms</t>
  </si>
  <si>
    <t>Lien</t>
  </si>
  <si>
    <t>Tirage 1 à 16</t>
  </si>
  <si>
    <t>2 X 3</t>
  </si>
  <si>
    <t>7 X 6</t>
  </si>
  <si>
    <t>8 X 6</t>
  </si>
  <si>
    <t xml:space="preserve"> ORDRE DES RENCONTRES PAR POULES</t>
  </si>
  <si>
    <t xml:space="preserve">N°7 </t>
  </si>
  <si>
    <t xml:space="preserve">N°8  </t>
  </si>
  <si>
    <t>12H00</t>
  </si>
  <si>
    <t xml:space="preserve">N°09 </t>
  </si>
  <si>
    <t xml:space="preserve">N°10  </t>
  </si>
  <si>
    <t>N°12</t>
  </si>
  <si>
    <t>N°13</t>
  </si>
  <si>
    <t xml:space="preserve">N°14 </t>
  </si>
  <si>
    <t>N°16</t>
  </si>
  <si>
    <t>N°11</t>
  </si>
  <si>
    <t>N°09</t>
  </si>
  <si>
    <t xml:space="preserve">N°10 </t>
  </si>
  <si>
    <t xml:space="preserve">N°15 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</si>
  <si>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</si>
  <si>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</si>
  <si>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</si>
  <si>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</si>
  <si>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</si>
  <si>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</si>
  <si>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</si>
  <si>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</si>
  <si>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</si>
  <si>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</si>
  <si>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</si>
  <si>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</si>
  <si>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</si>
  <si>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</si>
  <si>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</si>
  <si>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</si>
  <si>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  </t>
  </si>
  <si>
    <t>AS</t>
  </si>
  <si>
    <t>NOM Prénom</t>
  </si>
  <si>
    <t xml:space="preserve">*Il n’y a plus qu’à noter les scores dans chaque partie (Colonnes E et F) et le classement se fait automatiquement </t>
  </si>
  <si>
    <t>*Toute les formules sont verrouillées ; pour mettre ou enlever le verrouillage il faut aller dans révision , ôter la protection le code est : AB</t>
  </si>
  <si>
    <t>Il ne faut pas déverrouiller car en cliquant  sur une cellule avec formule on  risque de l’enlever</t>
  </si>
  <si>
    <t>*Pour tous renseignements Alain Besson Tél : 06 88 68 20 32</t>
  </si>
  <si>
    <t>POULE B     ou     I à P</t>
  </si>
  <si>
    <t>POULE A    ou     A à H</t>
  </si>
  <si>
    <t>* S'entrainer à faire des simulations avant le concours</t>
  </si>
  <si>
    <t>Jeu</t>
  </si>
  <si>
    <t>B01</t>
  </si>
  <si>
    <t>B02</t>
  </si>
  <si>
    <t>B03</t>
  </si>
  <si>
    <t>B04</t>
  </si>
  <si>
    <t>B05</t>
  </si>
  <si>
    <t>B06</t>
  </si>
  <si>
    <t>B07</t>
  </si>
  <si>
    <t>B08</t>
  </si>
  <si>
    <t>1er à 8ème</t>
  </si>
  <si>
    <t>9éme à 16ème</t>
  </si>
  <si>
    <t>Classement  1er à 8ème</t>
  </si>
  <si>
    <t>Classement  9ème à 16ème</t>
  </si>
  <si>
    <t>St Péray</t>
  </si>
  <si>
    <t>*Feuillet Tirage : mettre les noms des équipes dans les colonnes B et C leur AS</t>
  </si>
  <si>
    <t xml:space="preserve">*Tirage des chiffres de 1 à 16 dans la colonne D les noms et les AS s’inscrivent  dans les colonnes G et H, </t>
  </si>
  <si>
    <t xml:space="preserve"> ainsi que dans les feuillets : Poule A , Poule B  et Classement Colonne S</t>
  </si>
  <si>
    <t>Les colonnes H et I doivent être égales ligne 14</t>
  </si>
  <si>
    <t xml:space="preserve">                   ou       besson.alain0245@orange.fr</t>
  </si>
  <si>
    <t>CLASSEMENT</t>
  </si>
  <si>
    <t>Partie Class.'!A1</t>
  </si>
  <si>
    <t>PARTIE CLASSEMENT</t>
  </si>
  <si>
    <t>POULE  A et B</t>
  </si>
  <si>
    <t>1 à 8</t>
  </si>
  <si>
    <t>Explication pour utiliser le logiciel  des 12H00 16 Equipes (Féminines Charmes)</t>
  </si>
  <si>
    <t>La colonne G (G.A.) ligne 14 doit être à zéro</t>
  </si>
  <si>
    <t>GA</t>
  </si>
  <si>
    <t>C</t>
  </si>
  <si>
    <t>D</t>
  </si>
  <si>
    <t>E</t>
  </si>
  <si>
    <t>F</t>
  </si>
  <si>
    <t>H</t>
  </si>
  <si>
    <t>I</t>
  </si>
  <si>
    <t>J</t>
  </si>
  <si>
    <t>K</t>
  </si>
  <si>
    <t>O</t>
  </si>
  <si>
    <t>P</t>
  </si>
  <si>
    <t>G</t>
  </si>
  <si>
    <t>L</t>
  </si>
  <si>
    <t>M</t>
  </si>
  <si>
    <t>N</t>
  </si>
</sst>
</file>

<file path=xl/styles.xml><?xml version="1.0" encoding="utf-8"?>
<styleSheet xmlns="http://schemas.openxmlformats.org/spreadsheetml/2006/main">
  <fonts count="19">
    <font>
      <sz val="10"/>
      <name val="Times New Roman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6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20"/>
      <color indexed="81"/>
      <name val="Tahoma"/>
      <family val="2"/>
    </font>
    <font>
      <sz val="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0" borderId="31" xfId="0" quotePrefix="1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4" fillId="0" borderId="26" xfId="0" quotePrefix="1" applyFont="1" applyFill="1" applyBorder="1" applyAlignment="1" applyProtection="1">
      <alignment horizontal="center" vertical="center"/>
      <protection locked="0"/>
    </xf>
    <xf numFmtId="0" fontId="4" fillId="0" borderId="28" xfId="0" quotePrefix="1" applyFont="1" applyFill="1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/>
    <xf numFmtId="0" fontId="2" fillId="0" borderId="0" xfId="0" applyFont="1" applyBorder="1"/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5" xfId="0" quotePrefix="1" applyFont="1" applyBorder="1" applyAlignment="1" applyProtection="1">
      <alignment horizontal="center" vertical="center"/>
    </xf>
    <xf numFmtId="0" fontId="4" fillId="0" borderId="14" xfId="0" quotePrefix="1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Protection="1"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2" fillId="0" borderId="0" xfId="0" applyFont="1" applyProtection="1"/>
    <xf numFmtId="0" fontId="1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quotePrefix="1" applyFont="1" applyAlignment="1" applyProtection="1">
      <alignment horizontal="center" vertical="center"/>
      <protection locked="0"/>
    </xf>
    <xf numFmtId="0" fontId="1" fillId="0" borderId="5" xfId="0" quotePrefix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9" xfId="0" quotePrefix="1" applyFont="1" applyFill="1" applyBorder="1" applyAlignment="1" applyProtection="1">
      <alignment horizontal="center" vertical="center"/>
    </xf>
    <xf numFmtId="0" fontId="1" fillId="0" borderId="10" xfId="0" quotePrefix="1" applyFont="1" applyFill="1" applyBorder="1" applyAlignment="1" applyProtection="1">
      <alignment horizontal="center" vertical="center"/>
    </xf>
    <xf numFmtId="0" fontId="1" fillId="0" borderId="12" xfId="0" quotePrefix="1" applyFont="1" applyFill="1" applyBorder="1" applyAlignment="1" applyProtection="1">
      <alignment horizontal="center" vertical="center"/>
    </xf>
    <xf numFmtId="0" fontId="1" fillId="0" borderId="14" xfId="0" quotePrefix="1" applyFont="1" applyFill="1" applyBorder="1" applyAlignment="1" applyProtection="1">
      <alignment horizontal="center" vertical="center"/>
    </xf>
    <xf numFmtId="0" fontId="1" fillId="0" borderId="15" xfId="0" quotePrefix="1" applyFont="1" applyFill="1" applyBorder="1" applyAlignment="1" applyProtection="1">
      <alignment horizontal="center" vertical="center"/>
    </xf>
    <xf numFmtId="0" fontId="1" fillId="0" borderId="38" xfId="0" quotePrefix="1" applyFont="1" applyFill="1" applyBorder="1" applyAlignment="1" applyProtection="1">
      <alignment horizontal="center" vertical="center"/>
    </xf>
    <xf numFmtId="0" fontId="1" fillId="0" borderId="49" xfId="0" quotePrefix="1" applyFont="1" applyFill="1" applyBorder="1" applyAlignment="1" applyProtection="1">
      <alignment horizontal="center" vertical="center"/>
    </xf>
    <xf numFmtId="0" fontId="1" fillId="0" borderId="50" xfId="0" quotePrefix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Protection="1"/>
    <xf numFmtId="0" fontId="10" fillId="0" borderId="0" xfId="0" applyFont="1"/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/>
    <xf numFmtId="0" fontId="1" fillId="0" borderId="4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4" borderId="47" xfId="0" applyNumberFormat="1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1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32" xfId="0" quotePrefix="1" applyFont="1" applyBorder="1" applyAlignment="1" applyProtection="1">
      <alignment horizontal="center" vertical="center"/>
    </xf>
    <xf numFmtId="0" fontId="1" fillId="0" borderId="34" xfId="0" quotePrefix="1" applyFont="1" applyBorder="1" applyAlignment="1" applyProtection="1">
      <alignment horizontal="center" vertical="center"/>
    </xf>
    <xf numFmtId="0" fontId="1" fillId="0" borderId="2" xfId="0" quotePrefix="1" applyFont="1" applyBorder="1" applyAlignment="1" applyProtection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5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32" xfId="0" quotePrefix="1" applyFont="1" applyBorder="1" applyAlignment="1" applyProtection="1">
      <alignment horizontal="center" vertical="center"/>
      <protection locked="0"/>
    </xf>
    <xf numFmtId="0" fontId="2" fillId="4" borderId="47" xfId="0" applyNumberFormat="1" applyFont="1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0" borderId="34" xfId="0" quotePrefix="1" applyFont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0" borderId="30" xfId="0" quotePrefix="1" applyFont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32" xfId="0" quotePrefix="1" applyFont="1" applyBorder="1" applyAlignment="1" applyProtection="1">
      <alignment horizontal="center" vertical="center"/>
    </xf>
    <xf numFmtId="0" fontId="2" fillId="0" borderId="34" xfId="0" quotePrefix="1" applyFont="1" applyBorder="1" applyAlignment="1" applyProtection="1">
      <alignment horizontal="center" vertical="center"/>
    </xf>
    <xf numFmtId="0" fontId="2" fillId="0" borderId="2" xfId="0" quotePrefix="1" applyFont="1" applyBorder="1" applyAlignment="1" applyProtection="1">
      <alignment horizontal="center" vertical="center"/>
    </xf>
    <xf numFmtId="0" fontId="2" fillId="4" borderId="45" xfId="0" applyFont="1" applyFill="1" applyBorder="1" applyAlignment="1" applyProtection="1">
      <alignment horizontal="center" vertical="center"/>
      <protection locked="0"/>
    </xf>
    <xf numFmtId="0" fontId="2" fillId="4" borderId="5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6" fillId="6" borderId="26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6" fillId="6" borderId="28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0" xfId="0" applyFont="1" applyBorder="1" applyProtection="1">
      <protection locked="0"/>
    </xf>
    <xf numFmtId="0" fontId="1" fillId="0" borderId="18" xfId="0" quotePrefix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vertical="center"/>
    </xf>
    <xf numFmtId="0" fontId="16" fillId="6" borderId="29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9" xfId="0" quotePrefix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/>
    <xf numFmtId="0" fontId="1" fillId="0" borderId="43" xfId="0" quotePrefix="1" applyFont="1" applyBorder="1" applyAlignment="1" applyProtection="1">
      <alignment horizontal="center" vertical="center"/>
    </xf>
    <xf numFmtId="0" fontId="1" fillId="4" borderId="42" xfId="0" applyNumberFormat="1" applyFon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" fillId="0" borderId="31" xfId="0" quotePrefix="1" applyFont="1" applyBorder="1" applyAlignment="1" applyProtection="1">
      <alignment horizontal="center" vertical="center"/>
    </xf>
    <xf numFmtId="0" fontId="1" fillId="4" borderId="40" xfId="0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</xf>
    <xf numFmtId="0" fontId="1" fillId="4" borderId="49" xfId="0" applyFont="1" applyFill="1" applyBorder="1" applyAlignment="1" applyProtection="1">
      <alignment horizontal="center" vertical="center"/>
      <protection locked="0"/>
    </xf>
    <xf numFmtId="0" fontId="1" fillId="4" borderId="55" xfId="0" applyFont="1" applyFill="1" applyBorder="1" applyAlignment="1" applyProtection="1">
      <alignment horizontal="center" vertical="center"/>
      <protection locked="0"/>
    </xf>
    <xf numFmtId="0" fontId="1" fillId="0" borderId="51" xfId="0" quotePrefix="1" applyFont="1" applyBorder="1" applyAlignment="1" applyProtection="1">
      <alignment horizontal="center" vertical="center"/>
    </xf>
    <xf numFmtId="0" fontId="1" fillId="4" borderId="50" xfId="0" applyFont="1" applyFill="1" applyBorder="1" applyAlignment="1" applyProtection="1">
      <alignment horizontal="center" vertical="center"/>
      <protection locked="0"/>
    </xf>
    <xf numFmtId="0" fontId="1" fillId="4" borderId="56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0" xfId="0" applyFont="1" applyBorder="1" applyProtection="1">
      <protection locked="0"/>
    </xf>
    <xf numFmtId="0" fontId="1" fillId="0" borderId="30" xfId="0" applyFont="1" applyBorder="1" applyProtection="1"/>
    <xf numFmtId="0" fontId="1" fillId="0" borderId="30" xfId="0" applyFont="1" applyBorder="1" applyAlignment="1" applyProtection="1">
      <alignment vertical="center"/>
      <protection locked="0"/>
    </xf>
    <xf numFmtId="0" fontId="1" fillId="0" borderId="30" xfId="0" applyFont="1" applyBorder="1"/>
    <xf numFmtId="0" fontId="16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6" fillId="2" borderId="29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0" xfId="0" quotePrefix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6" xfId="0" quotePrefix="1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0" borderId="35" xfId="0" quotePrefix="1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52" xfId="0" quotePrefix="1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9" fillId="0" borderId="0" xfId="1" quotePrefix="1" applyAlignment="1" applyProtection="1">
      <alignment horizontal="center" vertical="center"/>
      <protection locked="0"/>
    </xf>
    <xf numFmtId="0" fontId="18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6" fillId="0" borderId="11" xfId="0" quotePrefix="1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3" xfId="0" quotePrefix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8" fillId="0" borderId="6" xfId="0" quotePrefix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7" xfId="0" quotePrefix="1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26" xfId="0" quotePrefix="1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1" xfId="0" quotePrefix="1" applyFont="1" applyBorder="1" applyAlignment="1" applyProtection="1">
      <alignment horizontal="center" vertical="center"/>
    </xf>
    <xf numFmtId="0" fontId="8" fillId="0" borderId="36" xfId="0" quotePrefix="1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6" fillId="0" borderId="8" xfId="0" quotePrefix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6" fillId="0" borderId="49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6" fillId="0" borderId="50" xfId="0" applyFont="1" applyFill="1" applyBorder="1" applyAlignment="1" applyProtection="1">
      <alignment horizontal="center" vertical="center"/>
    </xf>
    <xf numFmtId="0" fontId="16" fillId="0" borderId="28" xfId="0" quotePrefix="1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5" fillId="0" borderId="6" xfId="0" quotePrefix="1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27" xfId="0" quotePrefix="1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36" xfId="0" quotePrefix="1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26" xfId="0" quotePrefix="1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1" xfId="0" quotePrefix="1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59" xfId="0" quotePrefix="1" applyFont="1" applyFill="1" applyBorder="1" applyAlignment="1" applyProtection="1">
      <alignment horizontal="center" vertical="center"/>
    </xf>
    <xf numFmtId="0" fontId="1" fillId="0" borderId="55" xfId="0" quotePrefix="1" applyFont="1" applyFill="1" applyBorder="1" applyAlignment="1" applyProtection="1">
      <alignment horizontal="center" vertical="center"/>
    </xf>
    <xf numFmtId="0" fontId="1" fillId="0" borderId="56" xfId="0" quotePrefix="1" applyFont="1" applyFill="1" applyBorder="1" applyAlignment="1" applyProtection="1">
      <alignment horizontal="center" vertical="center"/>
    </xf>
    <xf numFmtId="0" fontId="1" fillId="0" borderId="18" xfId="0" quotePrefix="1" applyFont="1" applyFill="1" applyBorder="1" applyAlignment="1" applyProtection="1">
      <alignment horizontal="center" vertical="center"/>
    </xf>
    <xf numFmtId="0" fontId="1" fillId="0" borderId="19" xfId="0" quotePrefix="1" applyFont="1" applyFill="1" applyBorder="1" applyAlignment="1" applyProtection="1">
      <alignment horizontal="center" vertical="center"/>
    </xf>
    <xf numFmtId="0" fontId="1" fillId="0" borderId="35" xfId="0" quotePrefix="1" applyFont="1" applyFill="1" applyBorder="1" applyAlignment="1" applyProtection="1">
      <alignment horizontal="center" vertical="center"/>
    </xf>
    <xf numFmtId="0" fontId="1" fillId="0" borderId="17" xfId="0" quotePrefix="1" applyFont="1" applyFill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B0F0"/>
      <color rgb="FF00FF00"/>
      <color rgb="FFBF95DF"/>
      <color rgb="FFFFC000"/>
      <color rgb="FFF4750C"/>
      <color rgb="FFA50021"/>
      <color rgb="FFCC3300"/>
      <color rgb="FF9954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3"/>
  <sheetViews>
    <sheetView zoomScaleNormal="100" zoomScaleSheetLayoutView="100" workbookViewId="0">
      <selection activeCell="C30" sqref="C30"/>
    </sheetView>
  </sheetViews>
  <sheetFormatPr baseColWidth="10" defaultRowHeight="18.75"/>
  <cols>
    <col min="1" max="1" width="12" style="65"/>
    <col min="2" max="9" width="12" style="21"/>
    <col min="10" max="10" width="13.5" style="21" customWidth="1"/>
    <col min="11" max="12" width="12" style="21"/>
    <col min="13" max="13" width="13.6640625" style="21" customWidth="1"/>
    <col min="14" max="14" width="5.83203125" style="21" customWidth="1"/>
    <col min="15" max="16384" width="12" style="21"/>
  </cols>
  <sheetData>
    <row r="1" spans="1:15" ht="20.100000000000001" customHeight="1"/>
    <row r="2" spans="1:15" ht="20.100000000000001" customHeight="1">
      <c r="A2" s="66" t="s">
        <v>144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0.100000000000001" customHeight="1">
      <c r="A3" s="68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20.100000000000001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0.100000000000001" customHeight="1">
      <c r="A5" s="69" t="s">
        <v>134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20.100000000000001" customHeight="1">
      <c r="A6" s="69" t="s">
        <v>135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20.100000000000001" customHeight="1">
      <c r="A7" s="69"/>
      <c r="B7" s="67" t="s">
        <v>136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20.100000000000001" customHeight="1">
      <c r="A8" s="69" t="s">
        <v>113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20.100000000000001" customHeight="1">
      <c r="A9" s="69" t="s">
        <v>137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20.100000000000001" customHeight="1">
      <c r="A10" s="69" t="s">
        <v>145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20.100000000000001" customHeight="1">
      <c r="A11" s="69" t="s">
        <v>114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20.100000000000001" customHeight="1">
      <c r="A12" s="69" t="s">
        <v>115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20.100000000000001" customHeight="1">
      <c r="A13" s="21" t="s">
        <v>119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20.100000000000001" customHeight="1">
      <c r="A14" s="69" t="s">
        <v>116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20.100000000000001" customHeight="1">
      <c r="A15" s="69" t="s">
        <v>138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20.100000000000001" customHeight="1">
      <c r="A16" s="69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</sheetData>
  <pageMargins left="0.16" right="0.15" top="0.43307086614173229" bottom="0.55118110236220474" header="0.19685039370078741" footer="0.31496062992125984"/>
  <pageSetup paperSize="9" orientation="landscape" horizontalDpi="4294967293" verticalDpi="0" r:id="rId1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4"/>
  <sheetViews>
    <sheetView tabSelected="1" zoomScale="90" zoomScaleNormal="90" workbookViewId="0">
      <selection activeCell="H30" sqref="H30"/>
    </sheetView>
  </sheetViews>
  <sheetFormatPr baseColWidth="10" defaultRowHeight="12.75"/>
  <cols>
    <col min="1" max="1" width="6" style="2" customWidth="1"/>
    <col min="2" max="2" width="35.33203125" style="2" customWidth="1"/>
    <col min="3" max="3" width="32.83203125" style="2" customWidth="1"/>
    <col min="4" max="4" width="14.6640625" style="46" customWidth="1"/>
    <col min="5" max="5" width="6.1640625" style="2" customWidth="1"/>
    <col min="6" max="6" width="9.6640625" style="2" customWidth="1"/>
    <col min="7" max="7" width="37.5" style="2" customWidth="1"/>
    <col min="8" max="8" width="28.83203125" style="2" customWidth="1"/>
    <col min="9" max="9" width="10.6640625" style="2" customWidth="1"/>
    <col min="10" max="10" width="5.83203125" style="2" customWidth="1"/>
    <col min="11" max="11" width="29.1640625" style="2" customWidth="1"/>
    <col min="12" max="12" width="5.6640625" style="2" customWidth="1"/>
    <col min="13" max="13" width="17.6640625" style="2" customWidth="1"/>
    <col min="14" max="15" width="13.6640625" style="2" customWidth="1"/>
    <col min="16" max="16" width="18.1640625" style="2" customWidth="1"/>
    <col min="17" max="16384" width="12" style="2"/>
  </cols>
  <sheetData>
    <row r="1" spans="1:15" s="3" customFormat="1" ht="36.75" customHeight="1" thickBot="1">
      <c r="A1" s="58"/>
      <c r="B1" s="59" t="s">
        <v>47</v>
      </c>
      <c r="C1" s="60"/>
      <c r="D1" s="264" t="s">
        <v>69</v>
      </c>
      <c r="E1" s="264"/>
      <c r="F1" s="58"/>
      <c r="G1" s="61"/>
      <c r="H1" s="58"/>
      <c r="I1" s="62" t="s">
        <v>83</v>
      </c>
      <c r="J1" s="265" t="s">
        <v>110</v>
      </c>
      <c r="K1" s="265"/>
      <c r="O1" s="47" t="s">
        <v>75</v>
      </c>
    </row>
    <row r="2" spans="1:15" ht="31.5" customHeight="1" thickBot="1">
      <c r="A2" s="52" t="s">
        <v>41</v>
      </c>
      <c r="B2" s="53" t="s">
        <v>112</v>
      </c>
      <c r="C2" s="54" t="s">
        <v>111</v>
      </c>
      <c r="D2" s="55" t="s">
        <v>76</v>
      </c>
      <c r="F2" s="56" t="s">
        <v>67</v>
      </c>
      <c r="G2" s="54" t="s">
        <v>112</v>
      </c>
      <c r="H2" s="54" t="s">
        <v>111</v>
      </c>
      <c r="I2" s="57" t="s">
        <v>44</v>
      </c>
      <c r="K2" s="63" t="s">
        <v>70</v>
      </c>
      <c r="L2"/>
      <c r="M2" s="260" t="s">
        <v>140</v>
      </c>
    </row>
    <row r="3" spans="1:15" ht="15.75">
      <c r="A3" s="25">
        <v>1</v>
      </c>
      <c r="B3" s="49" t="s">
        <v>45</v>
      </c>
      <c r="C3" s="73" t="s">
        <v>133</v>
      </c>
      <c r="D3" s="9">
        <v>4</v>
      </c>
      <c r="F3" s="31" t="s">
        <v>94</v>
      </c>
      <c r="G3" s="14" t="str">
        <f>IF(ISNA(MATCH(A3,$D$3:$D$18,0)),"",INDEX($B$3:$B$18,MATCH(A3,$D$3:$D$18,0)))</f>
        <v>D</v>
      </c>
      <c r="H3" s="14">
        <f>IF(ISNA(MATCH(A3,$D$3:$D$18,0)),"",INDEX($C$3:$C$18,MATCH(A3,$D$3:$D$18,0)))</f>
        <v>0</v>
      </c>
      <c r="I3" s="32" t="s">
        <v>45</v>
      </c>
    </row>
    <row r="4" spans="1:15" ht="15.75">
      <c r="A4" s="26">
        <v>2</v>
      </c>
      <c r="B4" s="10" t="s">
        <v>46</v>
      </c>
      <c r="C4" s="74"/>
      <c r="D4" s="11">
        <v>2</v>
      </c>
      <c r="F4" s="15" t="s">
        <v>95</v>
      </c>
      <c r="G4" s="14" t="str">
        <f t="shared" ref="G4:G18" si="0">IF(ISNA(MATCH(A4,$D$3:$D$18,0)),"",INDEX($B$3:$B$18,MATCH(A4,$D$3:$D$18,0)))</f>
        <v>B</v>
      </c>
      <c r="H4" s="50">
        <f t="shared" ref="H4:H18" si="1">IF(ISNA(MATCH(A4,$D$3:$D$18,0)),"",INDEX($C$3:$C$18,MATCH(A4,$D$3:$D$18,0)))</f>
        <v>0</v>
      </c>
      <c r="I4" s="16" t="s">
        <v>45</v>
      </c>
    </row>
    <row r="5" spans="1:15" ht="15.75">
      <c r="A5" s="26">
        <v>3</v>
      </c>
      <c r="B5" s="10" t="s">
        <v>147</v>
      </c>
      <c r="C5" s="74"/>
      <c r="D5" s="11">
        <v>3</v>
      </c>
      <c r="F5" s="15" t="s">
        <v>96</v>
      </c>
      <c r="G5" s="14" t="str">
        <f t="shared" si="0"/>
        <v>C</v>
      </c>
      <c r="H5" s="50">
        <f t="shared" si="1"/>
        <v>0</v>
      </c>
      <c r="I5" s="16" t="s">
        <v>45</v>
      </c>
    </row>
    <row r="6" spans="1:15" ht="15.75">
      <c r="A6" s="26">
        <v>4</v>
      </c>
      <c r="B6" s="10" t="s">
        <v>148</v>
      </c>
      <c r="C6" s="74"/>
      <c r="D6" s="11">
        <v>1</v>
      </c>
      <c r="F6" s="15" t="s">
        <v>97</v>
      </c>
      <c r="G6" s="14" t="str">
        <f t="shared" si="0"/>
        <v>A</v>
      </c>
      <c r="H6" s="50" t="str">
        <f t="shared" si="1"/>
        <v>St Péray</v>
      </c>
      <c r="I6" s="16" t="s">
        <v>45</v>
      </c>
    </row>
    <row r="7" spans="1:15" ht="15.75">
      <c r="A7" s="26">
        <v>5</v>
      </c>
      <c r="B7" s="10" t="s">
        <v>149</v>
      </c>
      <c r="C7" s="74"/>
      <c r="D7" s="11">
        <v>5</v>
      </c>
      <c r="F7" s="15" t="s">
        <v>98</v>
      </c>
      <c r="G7" s="14" t="str">
        <f t="shared" si="0"/>
        <v>E</v>
      </c>
      <c r="H7" s="50">
        <f t="shared" si="1"/>
        <v>0</v>
      </c>
      <c r="I7" s="16" t="s">
        <v>45</v>
      </c>
    </row>
    <row r="8" spans="1:15" ht="15.75">
      <c r="A8" s="26">
        <v>6</v>
      </c>
      <c r="B8" s="10" t="s">
        <v>150</v>
      </c>
      <c r="C8" s="74"/>
      <c r="D8" s="11">
        <v>6</v>
      </c>
      <c r="F8" s="15" t="s">
        <v>99</v>
      </c>
      <c r="G8" s="14" t="str">
        <f t="shared" si="0"/>
        <v>F</v>
      </c>
      <c r="H8" s="50">
        <f t="shared" si="1"/>
        <v>0</v>
      </c>
      <c r="I8" s="16" t="s">
        <v>45</v>
      </c>
    </row>
    <row r="9" spans="1:15" ht="15.75">
      <c r="A9" s="26">
        <v>7</v>
      </c>
      <c r="B9" s="10" t="s">
        <v>157</v>
      </c>
      <c r="C9" s="74"/>
      <c r="D9" s="11">
        <v>7</v>
      </c>
      <c r="F9" s="15" t="s">
        <v>100</v>
      </c>
      <c r="G9" s="14" t="str">
        <f t="shared" si="0"/>
        <v>G</v>
      </c>
      <c r="H9" s="50">
        <f t="shared" si="1"/>
        <v>0</v>
      </c>
      <c r="I9" s="16" t="s">
        <v>45</v>
      </c>
    </row>
    <row r="10" spans="1:15" ht="16.5" thickBot="1">
      <c r="A10" s="26">
        <v>8</v>
      </c>
      <c r="B10" s="10" t="s">
        <v>151</v>
      </c>
      <c r="C10" s="74"/>
      <c r="D10" s="11">
        <v>8</v>
      </c>
      <c r="F10" s="35" t="s">
        <v>101</v>
      </c>
      <c r="G10" s="51" t="str">
        <f t="shared" si="0"/>
        <v>H</v>
      </c>
      <c r="H10" s="51">
        <f t="shared" si="1"/>
        <v>0</v>
      </c>
      <c r="I10" s="36" t="s">
        <v>45</v>
      </c>
    </row>
    <row r="11" spans="1:15" ht="15.75">
      <c r="A11" s="26">
        <v>9</v>
      </c>
      <c r="B11" s="10" t="s">
        <v>152</v>
      </c>
      <c r="C11" s="74"/>
      <c r="D11" s="24">
        <v>9</v>
      </c>
      <c r="F11" s="27" t="s">
        <v>102</v>
      </c>
      <c r="G11" s="14" t="str">
        <f t="shared" si="0"/>
        <v>I</v>
      </c>
      <c r="H11" s="14">
        <f t="shared" si="1"/>
        <v>0</v>
      </c>
      <c r="I11" s="29" t="s">
        <v>46</v>
      </c>
    </row>
    <row r="12" spans="1:15" ht="15.75">
      <c r="A12" s="10">
        <v>10</v>
      </c>
      <c r="B12" s="10" t="s">
        <v>153</v>
      </c>
      <c r="C12" s="74"/>
      <c r="D12" s="11">
        <v>10</v>
      </c>
      <c r="F12" s="28" t="s">
        <v>103</v>
      </c>
      <c r="G12" s="14" t="str">
        <f t="shared" si="0"/>
        <v>J</v>
      </c>
      <c r="H12" s="50">
        <f t="shared" si="1"/>
        <v>0</v>
      </c>
      <c r="I12" s="30" t="s">
        <v>46</v>
      </c>
    </row>
    <row r="13" spans="1:15" ht="15.75">
      <c r="A13" s="10">
        <v>11</v>
      </c>
      <c r="B13" s="48" t="s">
        <v>154</v>
      </c>
      <c r="C13" s="74"/>
      <c r="D13" s="11">
        <v>11</v>
      </c>
      <c r="F13" s="28" t="s">
        <v>104</v>
      </c>
      <c r="G13" s="14" t="str">
        <f t="shared" si="0"/>
        <v>K</v>
      </c>
      <c r="H13" s="50">
        <f t="shared" si="1"/>
        <v>0</v>
      </c>
      <c r="I13" s="30" t="s">
        <v>46</v>
      </c>
    </row>
    <row r="14" spans="1:15" ht="15.75">
      <c r="A14" s="10">
        <v>12</v>
      </c>
      <c r="B14" s="10" t="s">
        <v>158</v>
      </c>
      <c r="C14" s="74"/>
      <c r="D14" s="11">
        <v>12</v>
      </c>
      <c r="F14" s="28" t="s">
        <v>105</v>
      </c>
      <c r="G14" s="14" t="str">
        <f t="shared" si="0"/>
        <v>L</v>
      </c>
      <c r="H14" s="50">
        <f t="shared" si="1"/>
        <v>0</v>
      </c>
      <c r="I14" s="30" t="s">
        <v>46</v>
      </c>
    </row>
    <row r="15" spans="1:15" ht="15.75">
      <c r="A15" s="10">
        <v>13</v>
      </c>
      <c r="B15" s="10" t="s">
        <v>159</v>
      </c>
      <c r="C15" s="74"/>
      <c r="D15" s="11">
        <v>13</v>
      </c>
      <c r="F15" s="28" t="s">
        <v>106</v>
      </c>
      <c r="G15" s="14" t="str">
        <f t="shared" si="0"/>
        <v>M</v>
      </c>
      <c r="H15" s="50">
        <f t="shared" si="1"/>
        <v>0</v>
      </c>
      <c r="I15" s="30" t="s">
        <v>46</v>
      </c>
    </row>
    <row r="16" spans="1:15" ht="15.75">
      <c r="A16" s="10">
        <v>14</v>
      </c>
      <c r="B16" s="10" t="s">
        <v>160</v>
      </c>
      <c r="C16" s="74"/>
      <c r="D16" s="11">
        <v>14</v>
      </c>
      <c r="F16" s="28" t="s">
        <v>107</v>
      </c>
      <c r="G16" s="14" t="str">
        <f t="shared" si="0"/>
        <v>N</v>
      </c>
      <c r="H16" s="50">
        <f t="shared" si="1"/>
        <v>0</v>
      </c>
      <c r="I16" s="30" t="s">
        <v>46</v>
      </c>
    </row>
    <row r="17" spans="1:9" ht="15.75">
      <c r="A17" s="10">
        <v>15</v>
      </c>
      <c r="B17" s="10" t="s">
        <v>155</v>
      </c>
      <c r="C17" s="74"/>
      <c r="D17" s="11">
        <v>15</v>
      </c>
      <c r="F17" s="28" t="s">
        <v>108</v>
      </c>
      <c r="G17" s="14" t="str">
        <f t="shared" si="0"/>
        <v>O</v>
      </c>
      <c r="H17" s="50">
        <f t="shared" si="1"/>
        <v>0</v>
      </c>
      <c r="I17" s="30" t="s">
        <v>46</v>
      </c>
    </row>
    <row r="18" spans="1:9" ht="16.5" thickBot="1">
      <c r="A18" s="12">
        <v>16</v>
      </c>
      <c r="B18" s="12" t="s">
        <v>156</v>
      </c>
      <c r="C18" s="75"/>
      <c r="D18" s="13">
        <v>16</v>
      </c>
      <c r="F18" s="33" t="s">
        <v>109</v>
      </c>
      <c r="G18" s="51" t="str">
        <f t="shared" si="0"/>
        <v>P</v>
      </c>
      <c r="H18" s="51">
        <f t="shared" si="1"/>
        <v>0</v>
      </c>
      <c r="I18" s="34" t="s">
        <v>46</v>
      </c>
    </row>
    <row r="19" spans="1:9" customFormat="1">
      <c r="D19" s="1"/>
    </row>
    <row r="20" spans="1:9" customFormat="1">
      <c r="D20" s="1"/>
    </row>
    <row r="21" spans="1:9" customFormat="1">
      <c r="D21" s="1"/>
    </row>
    <row r="22" spans="1:9" customFormat="1"/>
    <row r="23" spans="1:9" customFormat="1"/>
    <row r="24" spans="1:9" customFormat="1"/>
    <row r="25" spans="1:9" customFormat="1"/>
    <row r="26" spans="1:9" customFormat="1"/>
    <row r="27" spans="1:9" customFormat="1"/>
    <row r="28" spans="1:9" customFormat="1"/>
    <row r="29" spans="1:9" customFormat="1"/>
    <row r="30" spans="1:9" customFormat="1"/>
    <row r="31" spans="1:9" customFormat="1"/>
    <row r="32" spans="1:9" customFormat="1"/>
    <row r="33" spans="4:4" customFormat="1"/>
    <row r="34" spans="4:4" customFormat="1"/>
    <row r="35" spans="4:4" customFormat="1"/>
    <row r="36" spans="4:4" customFormat="1"/>
    <row r="37" spans="4:4" customFormat="1"/>
    <row r="38" spans="4:4" customFormat="1"/>
    <row r="39" spans="4:4" customFormat="1"/>
    <row r="40" spans="4:4" customFormat="1"/>
    <row r="41" spans="4:4" customFormat="1">
      <c r="D41" s="1"/>
    </row>
    <row r="42" spans="4:4" customFormat="1">
      <c r="D42" s="1"/>
    </row>
    <row r="43" spans="4:4" customFormat="1">
      <c r="D43" s="1"/>
    </row>
    <row r="44" spans="4:4" customFormat="1">
      <c r="D44" s="1"/>
    </row>
    <row r="45" spans="4:4" customFormat="1">
      <c r="D45" s="1"/>
    </row>
    <row r="46" spans="4:4" customFormat="1">
      <c r="D46" s="1"/>
    </row>
    <row r="47" spans="4:4" customFormat="1">
      <c r="D47" s="1"/>
    </row>
    <row r="48" spans="4:4" customFormat="1">
      <c r="D48" s="1"/>
    </row>
    <row r="49" spans="4:4" customFormat="1">
      <c r="D49" s="1"/>
    </row>
    <row r="50" spans="4:4" customFormat="1">
      <c r="D50" s="1"/>
    </row>
    <row r="51" spans="4:4" customFormat="1">
      <c r="D51" s="1"/>
    </row>
    <row r="52" spans="4:4" customFormat="1">
      <c r="D52" s="1"/>
    </row>
    <row r="53" spans="4:4" customFormat="1">
      <c r="D53" s="1"/>
    </row>
    <row r="54" spans="4:4" customFormat="1">
      <c r="D54" s="1"/>
    </row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D1:E1"/>
    <mergeCell ref="J1:K1"/>
  </mergeCells>
  <hyperlinks>
    <hyperlink ref="M2" location="'Partie Class.'!A1" display="'Partie Class.'!A1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1"/>
  <sheetViews>
    <sheetView zoomScale="90" zoomScaleNormal="90" zoomScaleSheetLayoutView="70" workbookViewId="0">
      <selection activeCell="B6" sqref="B6:C6"/>
    </sheetView>
  </sheetViews>
  <sheetFormatPr baseColWidth="10" defaultRowHeight="15" customHeight="1"/>
  <cols>
    <col min="1" max="1" width="7.6640625" style="6" customWidth="1"/>
    <col min="2" max="2" width="15.33203125" style="6" customWidth="1"/>
    <col min="3" max="3" width="15.6640625" style="6" customWidth="1"/>
    <col min="4" max="4" width="11.83203125" style="6" customWidth="1"/>
    <col min="5" max="5" width="10.5" style="6" customWidth="1"/>
    <col min="6" max="6" width="9.6640625" style="6" customWidth="1"/>
    <col min="7" max="7" width="13.83203125" style="6" customWidth="1"/>
    <col min="8" max="8" width="13.5" style="6" customWidth="1"/>
    <col min="9" max="9" width="14.5" style="6" customWidth="1"/>
    <col min="10" max="10" width="9.6640625" style="6" customWidth="1"/>
    <col min="11" max="11" width="17" style="6" hidden="1" customWidth="1"/>
    <col min="12" max="12" width="11.6640625" style="6" hidden="1" customWidth="1"/>
    <col min="13" max="13" width="13.1640625" style="6" hidden="1" customWidth="1"/>
    <col min="14" max="14" width="17" style="6" hidden="1" customWidth="1"/>
    <col min="15" max="15" width="13.83203125" style="6" hidden="1" customWidth="1"/>
    <col min="16" max="17" width="14.6640625" style="6" hidden="1" customWidth="1"/>
    <col min="18" max="18" width="15.33203125" style="6" customWidth="1"/>
    <col min="19" max="19" width="30.1640625" style="6" customWidth="1"/>
    <col min="20" max="21" width="17" style="6" customWidth="1"/>
    <col min="22" max="22" width="20.1640625" style="6" customWidth="1"/>
    <col min="23" max="16384" width="12" style="6"/>
  </cols>
  <sheetData>
    <row r="1" spans="1:22" ht="21" customHeight="1" thickBot="1">
      <c r="B1" s="294" t="s">
        <v>57</v>
      </c>
      <c r="C1" s="295"/>
      <c r="D1" s="295"/>
      <c r="E1" s="295"/>
      <c r="F1" s="295"/>
      <c r="G1" s="296"/>
      <c r="H1" s="2"/>
      <c r="I1" s="2"/>
    </row>
    <row r="2" spans="1:22" ht="15.75" customHeight="1" thickBot="1">
      <c r="C2" s="7"/>
      <c r="D2" s="7"/>
      <c r="E2" s="7"/>
      <c r="F2" s="7"/>
      <c r="I2" s="308" t="s">
        <v>70</v>
      </c>
      <c r="J2" s="309"/>
    </row>
    <row r="3" spans="1:22" ht="18" customHeight="1" thickBot="1">
      <c r="C3" s="297" t="s">
        <v>118</v>
      </c>
      <c r="D3" s="298"/>
      <c r="E3" s="298"/>
      <c r="F3" s="299"/>
      <c r="K3" s="308" t="s">
        <v>70</v>
      </c>
      <c r="L3" s="309"/>
      <c r="S3" s="266" t="s">
        <v>139</v>
      </c>
      <c r="T3" s="267"/>
      <c r="U3" s="267"/>
      <c r="V3" s="268"/>
    </row>
    <row r="4" spans="1:22" ht="18" customHeight="1" thickBot="1"/>
    <row r="5" spans="1:22" ht="18" customHeight="1" thickBot="1">
      <c r="A5" s="234" t="s">
        <v>41</v>
      </c>
      <c r="B5" s="302" t="s">
        <v>42</v>
      </c>
      <c r="C5" s="303"/>
      <c r="D5" s="305" t="s">
        <v>8</v>
      </c>
      <c r="E5" s="306"/>
      <c r="F5" s="235" t="s">
        <v>10</v>
      </c>
      <c r="G5" s="97" t="s">
        <v>0</v>
      </c>
      <c r="H5" s="97" t="s">
        <v>11</v>
      </c>
      <c r="I5" s="97" t="s">
        <v>12</v>
      </c>
      <c r="J5" s="94"/>
      <c r="K5" s="94"/>
      <c r="L5" s="94"/>
      <c r="M5" s="94"/>
      <c r="N5" s="170"/>
      <c r="O5" s="170"/>
      <c r="P5" s="170" t="s">
        <v>71</v>
      </c>
      <c r="Q5" s="170" t="s">
        <v>73</v>
      </c>
      <c r="R5" s="171" t="s">
        <v>72</v>
      </c>
      <c r="S5" s="97" t="s">
        <v>74</v>
      </c>
      <c r="T5" s="262" t="s">
        <v>10</v>
      </c>
      <c r="U5" s="97" t="s">
        <v>0</v>
      </c>
      <c r="V5" s="263" t="s">
        <v>11</v>
      </c>
    </row>
    <row r="6" spans="1:22" ht="18" customHeight="1">
      <c r="A6" s="236" t="s">
        <v>48</v>
      </c>
      <c r="B6" s="300" t="str">
        <f>CONCATENATE(Tirage!F3,"_",Tirage!G3)</f>
        <v>A1_D</v>
      </c>
      <c r="C6" s="301"/>
      <c r="D6" s="304">
        <f>+Tirage!H3</f>
        <v>0</v>
      </c>
      <c r="E6" s="301"/>
      <c r="F6" s="173">
        <f>SUM(D19+D31+D45+D57+D69)</f>
        <v>7</v>
      </c>
      <c r="G6" s="237">
        <f t="shared" ref="G6:G13" si="0">SUM(H6-I6)</f>
        <v>-8</v>
      </c>
      <c r="H6" s="175">
        <f>SUM(E19+E31+E45+E57+E69)</f>
        <v>15</v>
      </c>
      <c r="I6" s="176">
        <f>SUM(F19+F31+F45+F57+F69)</f>
        <v>23</v>
      </c>
      <c r="J6" s="95"/>
      <c r="K6" s="95"/>
      <c r="L6" s="95"/>
      <c r="M6" s="95"/>
      <c r="N6" s="64"/>
      <c r="O6" s="64"/>
      <c r="P6" s="64">
        <f>IF(OR(B6="",F6="",G6=""),"",RANK(F6,$F$6:$F$13)+SUM(-G6/100)-(+H6/1000)+COUNTIF(B$6:B$13,"&lt;="&amp;B6)/100000+ROW()/1000000)</f>
        <v>7.065016</v>
      </c>
      <c r="Q6" s="64">
        <f>IF(B6="","",SMALL(P$6:P$13,ROWS(T$6:T6)))</f>
        <v>0.76802700000000002</v>
      </c>
      <c r="R6" s="177">
        <f>IF(Q6="","",1)</f>
        <v>1</v>
      </c>
      <c r="S6" s="81" t="str">
        <f>IF(OR(B6="",F6=""),"",INDEX($B$6:$B$13,MATCH(Q6,$P$6:$P$13,0)))</f>
        <v>A2_B</v>
      </c>
      <c r="T6" s="345">
        <f>IF(B6="","",INDEX($F$6:$F$13,MATCH(Q6,$P$6:$P$13,0)))</f>
        <v>13</v>
      </c>
      <c r="U6" s="350">
        <f>IF(B6="","",INDEX($G$6:$G$13,MATCH(Q6,$P$6:$P$13,0)))</f>
        <v>20</v>
      </c>
      <c r="V6" s="351">
        <f>IF(B6="","",INDEX($H$6:$H$13,MATCH(Q6,$P$6:$P$13,0)))</f>
        <v>32</v>
      </c>
    </row>
    <row r="7" spans="1:22" ht="18" customHeight="1">
      <c r="A7" s="238" t="s">
        <v>49</v>
      </c>
      <c r="B7" s="275" t="str">
        <f>CONCATENATE(Tirage!F4,"_",Tirage!G4)</f>
        <v>A2_B</v>
      </c>
      <c r="C7" s="276"/>
      <c r="D7" s="307">
        <f>+Tirage!H4</f>
        <v>0</v>
      </c>
      <c r="E7" s="276"/>
      <c r="F7" s="179">
        <f>SUM(G19+D33+D47+D59+D71)</f>
        <v>13</v>
      </c>
      <c r="G7" s="239">
        <f t="shared" si="0"/>
        <v>20</v>
      </c>
      <c r="H7" s="181">
        <f>SUM(F19+E33+E47+E59+E71)</f>
        <v>32</v>
      </c>
      <c r="I7" s="182">
        <f>SUM(E19+F33+F47+F59+F71)</f>
        <v>12</v>
      </c>
      <c r="J7" s="95"/>
      <c r="K7" s="240"/>
      <c r="L7" s="95"/>
      <c r="M7" s="95"/>
      <c r="N7" s="64"/>
      <c r="O7" s="64"/>
      <c r="P7" s="64">
        <f t="shared" ref="P7:P13" si="1">IF(OR(B7="",F7="",G7=""),"",RANK(F7,$F$6:$F$13)+SUM(-G7/100)-(+H7/1000)+COUNTIF(B$6:B$13,"&lt;="&amp;B7)/100000+ROW()/1000000)</f>
        <v>0.76802700000000002</v>
      </c>
      <c r="Q7" s="64">
        <f>IF(B7="","",SMALL(P$6:P$13,ROWS(T$6:T7)))</f>
        <v>0.79804900000000001</v>
      </c>
      <c r="R7" s="184">
        <f>IF(Q7="","",IF(AND(T6=T7,U6=U7,V6=V7),R6,$R$6+1))</f>
        <v>2</v>
      </c>
      <c r="S7" s="82" t="str">
        <f t="shared" ref="S7:S13" si="2">IF(OR(B7="",F7=""),"",INDEX($B$6:$B$13,MATCH(Q7,$P$6:$P$13,0)))</f>
        <v>A4_A</v>
      </c>
      <c r="T7" s="346">
        <f t="shared" ref="T7:T13" si="3">IF(B7="","",INDEX($F$6:$F$13,MATCH(Q7,$P$6:$P$13,0)))</f>
        <v>13</v>
      </c>
      <c r="U7" s="348">
        <f t="shared" ref="U7:U13" si="4">IF(B7="","",INDEX($G$6:$G$13,MATCH(Q7,$P$6:$P$13,0)))</f>
        <v>17</v>
      </c>
      <c r="V7" s="348">
        <f t="shared" ref="V7:V13" si="5">IF(B7="","",INDEX($H$6:$H$13,MATCH(Q7,$P$6:$P$13,0)))</f>
        <v>32</v>
      </c>
    </row>
    <row r="8" spans="1:22" ht="18" customHeight="1">
      <c r="A8" s="238" t="s">
        <v>50</v>
      </c>
      <c r="B8" s="275" t="str">
        <f>CONCATENATE(Tirage!F5,"_",Tirage!G5)</f>
        <v>A3_C</v>
      </c>
      <c r="C8" s="276"/>
      <c r="D8" s="307">
        <f>+Tirage!H5</f>
        <v>0</v>
      </c>
      <c r="E8" s="276"/>
      <c r="F8" s="179">
        <f>SUM(D21+G31+G47+D61+D73)</f>
        <v>13</v>
      </c>
      <c r="G8" s="186">
        <f t="shared" si="0"/>
        <v>4</v>
      </c>
      <c r="H8" s="181">
        <f>SUM(E21+F31+F47+E61+E73)</f>
        <v>16</v>
      </c>
      <c r="I8" s="182">
        <f>SUM(F21+E31+E47+F61+F73)</f>
        <v>12</v>
      </c>
      <c r="J8" s="95"/>
      <c r="K8" s="240"/>
      <c r="L8" s="95"/>
      <c r="M8" s="95"/>
      <c r="N8" s="64"/>
      <c r="O8" s="64"/>
      <c r="P8" s="64">
        <f t="shared" si="1"/>
        <v>0.94403799999999993</v>
      </c>
      <c r="Q8" s="64">
        <f>IF(B8="","",SMALL(P$6:P$13,ROWS(T$6:T8)))</f>
        <v>0.94403799999999993</v>
      </c>
      <c r="R8" s="184">
        <f>IF(Q8="","",IF(AND(T7=T8,U7=U8,V7=V8),R7,$R$6+2))</f>
        <v>3</v>
      </c>
      <c r="S8" s="82" t="str">
        <f t="shared" si="2"/>
        <v>A3_C</v>
      </c>
      <c r="T8" s="346">
        <f t="shared" si="3"/>
        <v>13</v>
      </c>
      <c r="U8" s="348">
        <f t="shared" si="4"/>
        <v>4</v>
      </c>
      <c r="V8" s="348">
        <f t="shared" si="5"/>
        <v>16</v>
      </c>
    </row>
    <row r="9" spans="1:22" ht="18" customHeight="1">
      <c r="A9" s="238" t="s">
        <v>51</v>
      </c>
      <c r="B9" s="275" t="str">
        <f>CONCATENATE(Tirage!F6,"_",Tirage!G6)</f>
        <v>A4_A</v>
      </c>
      <c r="C9" s="276"/>
      <c r="D9" s="307" t="str">
        <f>+Tirage!H6</f>
        <v>St Péray</v>
      </c>
      <c r="E9" s="276"/>
      <c r="F9" s="179">
        <f>SUM(G21+G33+G45+D63+D75)</f>
        <v>13</v>
      </c>
      <c r="G9" s="186">
        <f t="shared" si="0"/>
        <v>17</v>
      </c>
      <c r="H9" s="181">
        <f>SUM(F21+F33+F45+E63+E75)</f>
        <v>32</v>
      </c>
      <c r="I9" s="182">
        <f>SUM(E21+E33+E45+F63+F75)</f>
        <v>15</v>
      </c>
      <c r="J9" s="95"/>
      <c r="K9" s="240"/>
      <c r="L9" s="95"/>
      <c r="M9" s="95"/>
      <c r="N9" s="64"/>
      <c r="O9" s="64"/>
      <c r="P9" s="64">
        <f t="shared" si="1"/>
        <v>0.79804900000000001</v>
      </c>
      <c r="Q9" s="64">
        <f>IF(B9="","",SMALL(P$6:P$13,ROWS(T$6:T9)))</f>
        <v>4.0080929999999997</v>
      </c>
      <c r="R9" s="184">
        <f>IF(Q9="","",IF(AND(T8=T9,U8=U9,V8=V9),R8,$R$6+3))</f>
        <v>4</v>
      </c>
      <c r="S9" s="82" t="str">
        <f t="shared" si="2"/>
        <v>A8_H</v>
      </c>
      <c r="T9" s="346">
        <f t="shared" si="3"/>
        <v>9</v>
      </c>
      <c r="U9" s="348">
        <f t="shared" si="4"/>
        <v>-3</v>
      </c>
      <c r="V9" s="348">
        <f t="shared" si="5"/>
        <v>22</v>
      </c>
    </row>
    <row r="10" spans="1:22" ht="18" customHeight="1">
      <c r="A10" s="238" t="s">
        <v>52</v>
      </c>
      <c r="B10" s="275" t="str">
        <f>CONCATENATE(Tirage!F7,"_",Tirage!G7)</f>
        <v>A5_E</v>
      </c>
      <c r="C10" s="276"/>
      <c r="D10" s="307">
        <f>+Tirage!H7</f>
        <v>0</v>
      </c>
      <c r="E10" s="276"/>
      <c r="F10" s="179">
        <f>SUM(D23+D35+G49+G57+G71)</f>
        <v>9</v>
      </c>
      <c r="G10" s="186">
        <f t="shared" si="0"/>
        <v>-12</v>
      </c>
      <c r="H10" s="181">
        <f>SUM(E23+E35+F49+F57+F71)</f>
        <v>18</v>
      </c>
      <c r="I10" s="182">
        <f>SUM(F23+F35+E49+E57+E71)</f>
        <v>30</v>
      </c>
      <c r="J10" s="95"/>
      <c r="K10" s="95"/>
      <c r="L10" s="95"/>
      <c r="M10" s="95"/>
      <c r="N10" s="64"/>
      <c r="O10" s="64"/>
      <c r="P10" s="64">
        <f t="shared" si="1"/>
        <v>4.1020599999999998</v>
      </c>
      <c r="Q10" s="64">
        <f>IF(B10="","",SMALL(P$6:P$13,ROWS(T$6:T10)))</f>
        <v>4.0310819999999996</v>
      </c>
      <c r="R10" s="184">
        <f>IF(Q10="","",IF(AND(T9=T10,U9=U10,V9=V10),R9,$R$6+4))</f>
        <v>5</v>
      </c>
      <c r="S10" s="82" t="str">
        <f t="shared" si="2"/>
        <v>A7_G</v>
      </c>
      <c r="T10" s="346">
        <f t="shared" si="3"/>
        <v>9</v>
      </c>
      <c r="U10" s="348">
        <f t="shared" si="4"/>
        <v>-5</v>
      </c>
      <c r="V10" s="348">
        <f t="shared" si="5"/>
        <v>19</v>
      </c>
    </row>
    <row r="11" spans="1:22" ht="18" customHeight="1">
      <c r="A11" s="238" t="s">
        <v>53</v>
      </c>
      <c r="B11" s="275" t="str">
        <f>CONCATENATE(Tirage!F8,"_",Tirage!G8)</f>
        <v>A6_F</v>
      </c>
      <c r="C11" s="276"/>
      <c r="D11" s="307">
        <f>+Tirage!H8</f>
        <v>0</v>
      </c>
      <c r="E11" s="276"/>
      <c r="F11" s="179">
        <f>SUM(G23+G37+G51+G63+G69)</f>
        <v>7</v>
      </c>
      <c r="G11" s="186">
        <f t="shared" si="0"/>
        <v>-13</v>
      </c>
      <c r="H11" s="181">
        <f>SUM(F23+F37+F51+F63+F69)</f>
        <v>16</v>
      </c>
      <c r="I11" s="182">
        <f>SUM(E23+E37+E51+E63+E69)</f>
        <v>29</v>
      </c>
      <c r="J11" s="95"/>
      <c r="K11" s="95"/>
      <c r="L11" s="95"/>
      <c r="M11" s="95"/>
      <c r="N11" s="64"/>
      <c r="O11" s="64"/>
      <c r="P11" s="64">
        <f t="shared" si="1"/>
        <v>7.114071</v>
      </c>
      <c r="Q11" s="64">
        <f>IF(B11="","",SMALL(P$6:P$13,ROWS(T$6:T11)))</f>
        <v>4.1020599999999998</v>
      </c>
      <c r="R11" s="184">
        <f>IF(Q11="","",IF(AND(T10=T11,U10=U11,V10=V11),R10,$R$6+5))</f>
        <v>6</v>
      </c>
      <c r="S11" s="82" t="str">
        <f t="shared" si="2"/>
        <v>A5_E</v>
      </c>
      <c r="T11" s="346">
        <f t="shared" si="3"/>
        <v>9</v>
      </c>
      <c r="U11" s="348">
        <f t="shared" si="4"/>
        <v>-12</v>
      </c>
      <c r="V11" s="348">
        <f t="shared" si="5"/>
        <v>18</v>
      </c>
    </row>
    <row r="12" spans="1:22" ht="18" customHeight="1">
      <c r="A12" s="238" t="s">
        <v>54</v>
      </c>
      <c r="B12" s="275" t="str">
        <f>CONCATENATE(Tirage!F9,"_",Tirage!G9)</f>
        <v>A7_G</v>
      </c>
      <c r="C12" s="276"/>
      <c r="D12" s="307">
        <f>+Tirage!H9</f>
        <v>0</v>
      </c>
      <c r="E12" s="276"/>
      <c r="F12" s="179">
        <f>SUM(D25+D37+D49+G59+G73)</f>
        <v>9</v>
      </c>
      <c r="G12" s="186">
        <f t="shared" si="0"/>
        <v>-5</v>
      </c>
      <c r="H12" s="181">
        <f>SUM(E25+E37+E49+F59+F73)</f>
        <v>19</v>
      </c>
      <c r="I12" s="182">
        <f>SUM(F25+F37+F49+E59+E73)</f>
        <v>24</v>
      </c>
      <c r="J12" s="95"/>
      <c r="K12" s="95"/>
      <c r="L12" s="95"/>
      <c r="M12" s="95"/>
      <c r="N12" s="64"/>
      <c r="O12" s="64"/>
      <c r="P12" s="64">
        <f t="shared" si="1"/>
        <v>4.0310819999999996</v>
      </c>
      <c r="Q12" s="64">
        <f>IF(B12="","",SMALL(P$6:P$13,ROWS(T$6:T12)))</f>
        <v>7.065016</v>
      </c>
      <c r="R12" s="184">
        <f>IF(Q12="","",IF(AND(T11=T12,U11=U12,V11=V12),R11,$R$6+6))</f>
        <v>7</v>
      </c>
      <c r="S12" s="82" t="str">
        <f t="shared" si="2"/>
        <v>A1_D</v>
      </c>
      <c r="T12" s="346">
        <f t="shared" si="3"/>
        <v>7</v>
      </c>
      <c r="U12" s="348">
        <f t="shared" si="4"/>
        <v>-8</v>
      </c>
      <c r="V12" s="348">
        <f t="shared" si="5"/>
        <v>15</v>
      </c>
    </row>
    <row r="13" spans="1:22" ht="18" customHeight="1" thickBot="1">
      <c r="A13" s="241" t="s">
        <v>55</v>
      </c>
      <c r="B13" s="277" t="str">
        <f>CONCATENATE(Tirage!F10,"_",Tirage!G10)</f>
        <v>A8_H</v>
      </c>
      <c r="C13" s="278"/>
      <c r="D13" s="310">
        <f>+Tirage!H10</f>
        <v>0</v>
      </c>
      <c r="E13" s="278"/>
      <c r="F13" s="188">
        <f>SUM(G25+G35+D51+G61+G75)</f>
        <v>9</v>
      </c>
      <c r="G13" s="242">
        <f t="shared" si="0"/>
        <v>-3</v>
      </c>
      <c r="H13" s="190">
        <f>SUM(F25+F35+E51+F61+F75)</f>
        <v>22</v>
      </c>
      <c r="I13" s="191">
        <f>SUM(E25+E35+F51+E61+E75)</f>
        <v>25</v>
      </c>
      <c r="J13" s="95"/>
      <c r="K13" s="95"/>
      <c r="L13" s="95"/>
      <c r="M13" s="95"/>
      <c r="N13" s="64"/>
      <c r="O13" s="64"/>
      <c r="P13" s="64">
        <f t="shared" si="1"/>
        <v>4.0080929999999997</v>
      </c>
      <c r="Q13" s="64">
        <f>IF(B13="","",SMALL(P$6:P$13,ROWS(T$6:T13)))</f>
        <v>7.114071</v>
      </c>
      <c r="R13" s="192">
        <f>IF(Q13="","",IF(AND(T12=T13,U12=U13,V12=V13),R12,$R$6+7))</f>
        <v>8</v>
      </c>
      <c r="S13" s="83" t="str">
        <f t="shared" si="2"/>
        <v>A6_F</v>
      </c>
      <c r="T13" s="347">
        <f t="shared" si="3"/>
        <v>7</v>
      </c>
      <c r="U13" s="349">
        <f t="shared" si="4"/>
        <v>-13</v>
      </c>
      <c r="V13" s="349">
        <f t="shared" si="5"/>
        <v>16</v>
      </c>
    </row>
    <row r="14" spans="1:22" ht="18" customHeight="1" thickBot="1">
      <c r="A14" s="95"/>
      <c r="B14" s="95"/>
      <c r="C14" s="95"/>
      <c r="D14" s="95"/>
      <c r="E14" s="95"/>
      <c r="F14" s="258">
        <f>SUM(F6:F13)</f>
        <v>80</v>
      </c>
      <c r="G14" s="101">
        <f>SUM(G6:G13)</f>
        <v>0</v>
      </c>
      <c r="H14" s="101">
        <f>SUM(H6:H13)</f>
        <v>170</v>
      </c>
      <c r="I14" s="259">
        <f>SUM(I6:I13)</f>
        <v>170</v>
      </c>
      <c r="J14" s="95"/>
      <c r="K14" s="240"/>
      <c r="L14" s="95"/>
      <c r="M14" s="95"/>
      <c r="N14" s="95"/>
      <c r="O14" s="95"/>
      <c r="P14" s="95"/>
      <c r="Q14" s="95"/>
      <c r="R14" s="95"/>
      <c r="S14" s="95"/>
      <c r="T14" s="95"/>
      <c r="U14" s="344">
        <f>SUM(U6:U13)</f>
        <v>0</v>
      </c>
      <c r="V14" s="101">
        <f>SUM(V6:V13)</f>
        <v>170</v>
      </c>
    </row>
    <row r="15" spans="1:22" ht="18" customHeight="1" thickBot="1">
      <c r="A15" s="94"/>
      <c r="B15" s="94"/>
      <c r="C15" s="94"/>
      <c r="D15" s="94"/>
      <c r="E15" s="94"/>
      <c r="F15" s="170"/>
      <c r="G15" s="170"/>
      <c r="H15" s="170"/>
      <c r="I15" s="170"/>
      <c r="J15" s="94"/>
      <c r="K15" s="24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</row>
    <row r="16" spans="1:22" ht="18" customHeight="1" thickBot="1">
      <c r="A16" s="94"/>
      <c r="B16" s="94"/>
      <c r="C16" s="94"/>
      <c r="D16" s="272" t="s">
        <v>56</v>
      </c>
      <c r="E16" s="273"/>
      <c r="F16" s="94"/>
      <c r="G16" s="94"/>
      <c r="H16" s="94"/>
      <c r="I16" s="94"/>
      <c r="J16" s="94"/>
      <c r="K16" s="94"/>
      <c r="L16" s="94"/>
      <c r="M16" s="94"/>
      <c r="N16" s="94"/>
      <c r="O16" s="96"/>
      <c r="P16" s="96"/>
      <c r="Q16" s="96"/>
      <c r="R16" s="94"/>
      <c r="S16" s="94"/>
      <c r="T16" s="94"/>
      <c r="U16" s="94"/>
      <c r="V16" s="94"/>
    </row>
    <row r="17" spans="1:22" ht="18" customHeight="1" thickBot="1">
      <c r="A17" s="97" t="s">
        <v>120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6"/>
      <c r="P17" s="96"/>
      <c r="Q17" s="96"/>
      <c r="R17" s="94"/>
      <c r="S17" s="94"/>
      <c r="T17" s="94"/>
      <c r="U17" s="94"/>
      <c r="V17" s="94"/>
    </row>
    <row r="18" spans="1:22" ht="18" customHeight="1" thickBot="1">
      <c r="A18" s="94"/>
      <c r="B18" s="98" t="s">
        <v>40</v>
      </c>
      <c r="C18" s="99"/>
      <c r="D18" s="99" t="s">
        <v>10</v>
      </c>
      <c r="E18" s="272" t="s">
        <v>43</v>
      </c>
      <c r="F18" s="273"/>
      <c r="G18" s="97" t="s">
        <v>10</v>
      </c>
      <c r="H18" s="243"/>
      <c r="I18" s="94"/>
      <c r="J18" s="94"/>
      <c r="K18" s="244" t="s">
        <v>40</v>
      </c>
      <c r="L18" s="194"/>
      <c r="M18" s="97" t="s">
        <v>56</v>
      </c>
      <c r="N18" s="94"/>
      <c r="O18" s="96"/>
      <c r="P18" s="198"/>
      <c r="Q18" s="94"/>
      <c r="R18" s="94"/>
      <c r="S18" s="94"/>
      <c r="T18" s="94"/>
      <c r="U18" s="94"/>
      <c r="V18" s="94"/>
    </row>
    <row r="19" spans="1:22" s="5" customFormat="1" ht="18" customHeight="1" thickBot="1">
      <c r="A19" s="70">
        <v>1</v>
      </c>
      <c r="B19" s="279" t="str">
        <f>CONCATENATE(A6,"_",B6)</f>
        <v>A01_A1_D</v>
      </c>
      <c r="C19" s="280"/>
      <c r="D19" s="125">
        <f>IF(E19+F19=0,0,IF(E19=F19,2,IF(E19&lt;F19,1,3)))</f>
        <v>1</v>
      </c>
      <c r="E19" s="103">
        <v>3</v>
      </c>
      <c r="F19" s="104">
        <v>8</v>
      </c>
      <c r="G19" s="105">
        <f>IF(E19+F19=0,0,IF(E19=F19,2,IF(E19&gt;F19,1,3)))</f>
        <v>3</v>
      </c>
      <c r="H19" s="279" t="str">
        <f>CONCATENATE(A7,"_",B7)</f>
        <v>A02_A2_B</v>
      </c>
      <c r="I19" s="280"/>
      <c r="J19" s="170"/>
      <c r="K19" s="245" t="s">
        <v>9</v>
      </c>
      <c r="L19" s="196" t="s">
        <v>68</v>
      </c>
      <c r="M19" s="73" t="s">
        <v>1</v>
      </c>
      <c r="N19" s="170"/>
      <c r="O19" s="96"/>
      <c r="P19" s="96"/>
      <c r="Q19" s="170"/>
      <c r="R19" s="170"/>
      <c r="S19" s="38" t="s">
        <v>19</v>
      </c>
      <c r="T19" s="39"/>
      <c r="U19" s="39"/>
    </row>
    <row r="20" spans="1:22" s="5" customFormat="1" ht="18" customHeight="1" thickBot="1">
      <c r="A20" s="70"/>
      <c r="B20" s="106"/>
      <c r="C20" s="107"/>
      <c r="D20" s="111"/>
      <c r="E20" s="109"/>
      <c r="F20" s="110"/>
      <c r="G20" s="111"/>
      <c r="H20" s="106"/>
      <c r="I20" s="112"/>
      <c r="J20" s="170"/>
      <c r="K20" s="246"/>
      <c r="L20" s="200"/>
      <c r="M20" s="247"/>
      <c r="N20" s="170"/>
      <c r="O20" s="96"/>
      <c r="P20" s="96"/>
      <c r="Q20" s="170"/>
      <c r="R20" s="170"/>
      <c r="S20" s="41" t="s">
        <v>17</v>
      </c>
      <c r="T20" s="37"/>
      <c r="U20" s="37"/>
    </row>
    <row r="21" spans="1:22" s="5" customFormat="1" ht="18" customHeight="1" thickBot="1">
      <c r="A21" s="70">
        <v>2</v>
      </c>
      <c r="B21" s="281" t="str">
        <f>CONCATENATE(A8,"_",B8)</f>
        <v>A03_A3_C</v>
      </c>
      <c r="C21" s="282"/>
      <c r="D21" s="126">
        <f>IF(E21+F21=0,0,IF(E21=F21,2,IF(E21&lt;F21,1,3)))</f>
        <v>3</v>
      </c>
      <c r="E21" s="113">
        <v>6</v>
      </c>
      <c r="F21" s="114">
        <v>3</v>
      </c>
      <c r="G21" s="115">
        <f>IF(E21+F21=0,0,IF(E21=F21,2,IF(E21&gt;F21,1,3)))</f>
        <v>1</v>
      </c>
      <c r="H21" s="286" t="str">
        <f>CONCATENATE(A9,"_",B9)</f>
        <v>A04_A4_A</v>
      </c>
      <c r="I21" s="287"/>
      <c r="J21" s="170"/>
      <c r="K21" s="248" t="s">
        <v>2</v>
      </c>
      <c r="L21" s="89" t="s">
        <v>68</v>
      </c>
      <c r="M21" s="74" t="s">
        <v>3</v>
      </c>
      <c r="N21" s="170"/>
      <c r="O21" s="96"/>
      <c r="P21" s="96"/>
      <c r="Q21" s="170"/>
      <c r="R21" s="170"/>
      <c r="S21" s="42" t="s">
        <v>36</v>
      </c>
      <c r="T21" s="37"/>
      <c r="U21" s="37"/>
    </row>
    <row r="22" spans="1:22" s="5" customFormat="1" ht="18" customHeight="1" thickBot="1">
      <c r="A22" s="70"/>
      <c r="B22" s="106"/>
      <c r="C22" s="107"/>
      <c r="D22" s="111"/>
      <c r="E22" s="109"/>
      <c r="F22" s="110"/>
      <c r="G22" s="111"/>
      <c r="H22" s="106"/>
      <c r="I22" s="112"/>
      <c r="J22" s="170"/>
      <c r="K22" s="246"/>
      <c r="L22" s="200"/>
      <c r="M22" s="247"/>
      <c r="N22" s="170"/>
      <c r="O22" s="96"/>
      <c r="P22" s="96"/>
      <c r="Q22" s="170"/>
      <c r="R22" s="170"/>
      <c r="S22" s="42" t="s">
        <v>35</v>
      </c>
      <c r="T22" s="37"/>
      <c r="U22" s="37"/>
    </row>
    <row r="23" spans="1:22" s="5" customFormat="1" ht="18" customHeight="1" thickBot="1">
      <c r="A23" s="70">
        <v>3</v>
      </c>
      <c r="B23" s="283" t="str">
        <f>CONCATENATE(A10,"_",B10)</f>
        <v>A05_A5_E</v>
      </c>
      <c r="C23" s="284"/>
      <c r="D23" s="126">
        <f>IF(E23+F23=0,0,IF(E23=F23,2,IF(E23&lt;F23,1,3)))</f>
        <v>1</v>
      </c>
      <c r="E23" s="116">
        <v>2</v>
      </c>
      <c r="F23" s="117">
        <v>10</v>
      </c>
      <c r="G23" s="115">
        <f>IF(E23+F23=0,0,IF(E23=F23,2,IF(E23&gt;F23,1,3)))</f>
        <v>3</v>
      </c>
      <c r="H23" s="285" t="str">
        <f>CONCATENATE(A11,"_",B11)</f>
        <v>A06_A6_F</v>
      </c>
      <c r="I23" s="271"/>
      <c r="J23" s="170"/>
      <c r="K23" s="248" t="s">
        <v>4</v>
      </c>
      <c r="L23" s="89" t="s">
        <v>68</v>
      </c>
      <c r="M23" s="74" t="s">
        <v>5</v>
      </c>
      <c r="N23" s="170"/>
      <c r="O23" s="96"/>
      <c r="P23" s="96"/>
      <c r="Q23" s="96"/>
      <c r="R23" s="170"/>
      <c r="S23" s="43" t="s">
        <v>23</v>
      </c>
      <c r="T23" s="37"/>
      <c r="U23" s="37"/>
    </row>
    <row r="24" spans="1:22" s="5" customFormat="1" ht="18" customHeight="1" thickBot="1">
      <c r="A24" s="70"/>
      <c r="B24" s="106"/>
      <c r="C24" s="107"/>
      <c r="D24" s="111"/>
      <c r="E24" s="109"/>
      <c r="F24" s="110"/>
      <c r="G24" s="111"/>
      <c r="H24" s="106"/>
      <c r="I24" s="112"/>
      <c r="J24" s="170"/>
      <c r="K24" s="246"/>
      <c r="L24" s="200"/>
      <c r="M24" s="247"/>
      <c r="N24" s="170"/>
      <c r="O24" s="170"/>
      <c r="P24" s="170"/>
      <c r="Q24" s="96"/>
      <c r="R24" s="170"/>
      <c r="S24" s="170"/>
      <c r="T24" s="170"/>
      <c r="U24" s="170"/>
      <c r="V24" s="170"/>
    </row>
    <row r="25" spans="1:22" s="5" customFormat="1" ht="18" customHeight="1" thickBot="1">
      <c r="A25" s="70">
        <v>4</v>
      </c>
      <c r="B25" s="285" t="str">
        <f>CONCATENATE(A12,"_",B12)</f>
        <v>A07_A7_G</v>
      </c>
      <c r="C25" s="271"/>
      <c r="D25" s="249">
        <f>IF(E25+F25=0,0,IF(E25=F25,2,IF(E25&lt;F25,1,3)))</f>
        <v>3</v>
      </c>
      <c r="E25" s="118">
        <v>9</v>
      </c>
      <c r="F25" s="119">
        <v>5</v>
      </c>
      <c r="G25" s="120">
        <f>IF(E25+F25=0,0,IF(E25=F25,2,IF(E25&gt;F25,1,3)))</f>
        <v>1</v>
      </c>
      <c r="H25" s="285" t="str">
        <f>CONCATENATE(A13,"_",B13)</f>
        <v>A08_A8_H</v>
      </c>
      <c r="I25" s="271"/>
      <c r="J25" s="170"/>
      <c r="K25" s="204" t="s">
        <v>6</v>
      </c>
      <c r="L25" s="205" t="s">
        <v>68</v>
      </c>
      <c r="M25" s="75" t="s">
        <v>7</v>
      </c>
      <c r="N25" s="170"/>
      <c r="O25" s="170"/>
      <c r="P25" s="170"/>
      <c r="Q25" s="96"/>
      <c r="R25" s="170"/>
      <c r="S25" s="170"/>
      <c r="T25" s="170"/>
      <c r="U25" s="170"/>
      <c r="V25" s="170"/>
    </row>
    <row r="26" spans="1:22" s="5" customFormat="1" ht="18" customHeight="1">
      <c r="A26" s="170"/>
      <c r="B26" s="96"/>
      <c r="C26" s="96"/>
      <c r="D26" s="96"/>
      <c r="E26" s="96"/>
      <c r="F26" s="96"/>
      <c r="G26" s="96"/>
      <c r="H26" s="96"/>
      <c r="I26" s="96"/>
      <c r="J26" s="170"/>
      <c r="K26" s="96"/>
      <c r="L26" s="96"/>
      <c r="M26" s="96"/>
      <c r="N26" s="170"/>
      <c r="O26" s="170"/>
      <c r="P26" s="170"/>
      <c r="Q26" s="96"/>
      <c r="R26" s="170"/>
      <c r="S26" s="170"/>
      <c r="T26" s="170"/>
      <c r="U26" s="170"/>
      <c r="V26" s="170"/>
    </row>
    <row r="27" spans="1:22" ht="18" customHeight="1" thickBot="1">
      <c r="A27" s="94"/>
      <c r="B27" s="95"/>
      <c r="C27" s="95"/>
      <c r="D27" s="94"/>
      <c r="E27" s="94"/>
      <c r="F27" s="94"/>
      <c r="G27" s="95"/>
      <c r="H27" s="95"/>
      <c r="I27" s="95"/>
      <c r="J27" s="94"/>
      <c r="K27" s="94"/>
      <c r="L27" s="94"/>
      <c r="M27" s="94"/>
      <c r="N27" s="94"/>
      <c r="O27" s="94"/>
      <c r="P27" s="94"/>
      <c r="Q27" s="96"/>
      <c r="R27" s="94"/>
      <c r="S27" s="94"/>
      <c r="T27" s="94"/>
      <c r="U27" s="94"/>
      <c r="V27" s="94"/>
    </row>
    <row r="28" spans="1:22" ht="18" customHeight="1" thickBot="1">
      <c r="A28" s="94"/>
      <c r="B28" s="95"/>
      <c r="C28" s="95"/>
      <c r="D28" s="272" t="s">
        <v>58</v>
      </c>
      <c r="E28" s="273"/>
      <c r="F28" s="94"/>
      <c r="G28" s="95"/>
      <c r="H28" s="95"/>
      <c r="I28" s="95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</row>
    <row r="29" spans="1:22" ht="18" customHeight="1" thickBot="1">
      <c r="A29" s="97" t="s">
        <v>120</v>
      </c>
      <c r="B29" s="95"/>
      <c r="C29" s="95"/>
      <c r="D29" s="94"/>
      <c r="E29" s="94"/>
      <c r="F29" s="94"/>
      <c r="G29" s="95"/>
      <c r="H29" s="95"/>
      <c r="I29" s="95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1:22" ht="18" customHeight="1" thickBot="1">
      <c r="A30" s="94"/>
      <c r="B30" s="98" t="s">
        <v>40</v>
      </c>
      <c r="C30" s="250"/>
      <c r="D30" s="99" t="s">
        <v>10</v>
      </c>
      <c r="E30" s="274" t="s">
        <v>43</v>
      </c>
      <c r="F30" s="274"/>
      <c r="G30" s="101" t="s">
        <v>10</v>
      </c>
      <c r="H30" s="240"/>
      <c r="I30" s="95"/>
      <c r="J30" s="94"/>
      <c r="K30" s="244" t="s">
        <v>40</v>
      </c>
      <c r="L30" s="194"/>
      <c r="M30" s="97" t="s">
        <v>58</v>
      </c>
      <c r="N30" s="94"/>
      <c r="O30" s="96"/>
      <c r="P30" s="94"/>
      <c r="Q30" s="94"/>
      <c r="R30" s="94"/>
      <c r="S30" s="94"/>
      <c r="T30" s="94"/>
      <c r="U30" s="94"/>
      <c r="V30" s="94"/>
    </row>
    <row r="31" spans="1:22" ht="18" customHeight="1" thickBot="1">
      <c r="A31" s="70">
        <v>5</v>
      </c>
      <c r="B31" s="279" t="str">
        <f>CONCATENATE(A6,"_",B6)</f>
        <v>A01_A1_D</v>
      </c>
      <c r="C31" s="288"/>
      <c r="D31" s="251">
        <f>IF(E31+F31=0,0,IF(E31=F31,2,IF(E31&lt;F31,1,3)))</f>
        <v>1</v>
      </c>
      <c r="E31" s="208">
        <v>3</v>
      </c>
      <c r="F31" s="209">
        <v>5</v>
      </c>
      <c r="G31" s="99">
        <f>IF(E31+F31=0,0,IF(E31=F31,2,IF(E31&gt;F31,1,3)))</f>
        <v>3</v>
      </c>
      <c r="H31" s="288" t="str">
        <f>CONCATENATE(A8,"_",B8)</f>
        <v>A03_A3_C</v>
      </c>
      <c r="I31" s="280"/>
      <c r="J31" s="94"/>
      <c r="K31" s="245" t="s">
        <v>9</v>
      </c>
      <c r="L31" s="196" t="s">
        <v>68</v>
      </c>
      <c r="M31" s="73" t="s">
        <v>2</v>
      </c>
      <c r="N31" s="94"/>
      <c r="O31" s="96"/>
      <c r="P31" s="94"/>
      <c r="Q31" s="94"/>
      <c r="R31" s="94"/>
      <c r="S31" s="38" t="s">
        <v>20</v>
      </c>
      <c r="T31" s="94"/>
      <c r="U31" s="94"/>
      <c r="V31" s="94"/>
    </row>
    <row r="32" spans="1:22" ht="18" customHeight="1" thickBot="1">
      <c r="A32" s="70"/>
      <c r="B32" s="106"/>
      <c r="C32" s="211"/>
      <c r="D32" s="252"/>
      <c r="E32" s="108"/>
      <c r="F32" s="108"/>
      <c r="G32" s="252"/>
      <c r="H32" s="211"/>
      <c r="I32" s="112"/>
      <c r="J32" s="94"/>
      <c r="K32" s="246"/>
      <c r="L32" s="200"/>
      <c r="M32" s="247"/>
      <c r="N32" s="94"/>
      <c r="O32" s="96"/>
      <c r="P32" s="94"/>
      <c r="Q32" s="94"/>
      <c r="R32" s="94"/>
      <c r="S32" s="41" t="s">
        <v>21</v>
      </c>
      <c r="T32" s="94"/>
      <c r="U32" s="94"/>
      <c r="V32" s="94"/>
    </row>
    <row r="33" spans="1:22" ht="18" customHeight="1" thickBot="1">
      <c r="A33" s="70">
        <v>6</v>
      </c>
      <c r="B33" s="289" t="str">
        <f>CONCATENATE(A7,"_",B7)</f>
        <v>A02_A2_B</v>
      </c>
      <c r="C33" s="290"/>
      <c r="D33" s="253">
        <f>IF(E33+F33=0,0,IF(E33=F33,2,IF(E33&lt;F33,1,3)))</f>
        <v>1</v>
      </c>
      <c r="E33" s="213">
        <v>6</v>
      </c>
      <c r="F33" s="214">
        <v>8</v>
      </c>
      <c r="G33" s="254">
        <f>IF(E33+F33=0,0,IF(E33=F33,2,IF(E33&gt;F33,1,3)))</f>
        <v>3</v>
      </c>
      <c r="H33" s="291" t="str">
        <f>CONCATENATE(A9,"_",B9)</f>
        <v>A04_A4_A</v>
      </c>
      <c r="I33" s="287"/>
      <c r="J33" s="94"/>
      <c r="K33" s="248" t="s">
        <v>13</v>
      </c>
      <c r="L33" s="89" t="s">
        <v>68</v>
      </c>
      <c r="M33" s="74" t="s">
        <v>3</v>
      </c>
      <c r="N33" s="94"/>
      <c r="O33" s="96"/>
      <c r="P33" s="94"/>
      <c r="Q33" s="94"/>
      <c r="R33" s="94"/>
      <c r="S33" s="42" t="s">
        <v>22</v>
      </c>
      <c r="T33" s="94"/>
      <c r="U33" s="94"/>
      <c r="V33" s="94"/>
    </row>
    <row r="34" spans="1:22" ht="18" customHeight="1" thickBot="1">
      <c r="A34" s="70"/>
      <c r="B34" s="106"/>
      <c r="C34" s="211"/>
      <c r="D34" s="252"/>
      <c r="E34" s="108"/>
      <c r="F34" s="108"/>
      <c r="G34" s="252"/>
      <c r="H34" s="211"/>
      <c r="I34" s="112"/>
      <c r="J34" s="94"/>
      <c r="K34" s="246"/>
      <c r="L34" s="200"/>
      <c r="M34" s="247"/>
      <c r="N34" s="94"/>
      <c r="O34" s="96"/>
      <c r="P34" s="94"/>
      <c r="Q34" s="94"/>
      <c r="R34" s="94"/>
      <c r="S34" s="42" t="s">
        <v>38</v>
      </c>
      <c r="T34" s="94"/>
      <c r="U34" s="94"/>
      <c r="V34" s="94"/>
    </row>
    <row r="35" spans="1:22" ht="18" customHeight="1" thickBot="1">
      <c r="A35" s="70">
        <v>7</v>
      </c>
      <c r="B35" s="292" t="str">
        <f>CONCATENATE(A10,"_",B10)</f>
        <v>A05_A5_E</v>
      </c>
      <c r="C35" s="293"/>
      <c r="D35" s="253">
        <f>IF(E35+F35=0,0,IF(E35=F35,2,IF(E35&lt;F35,1,3)))</f>
        <v>1</v>
      </c>
      <c r="E35" s="216">
        <v>2</v>
      </c>
      <c r="F35" s="217">
        <v>9</v>
      </c>
      <c r="G35" s="254">
        <f>IF(E35+F35=0,0,IF(E35=F35,2,IF(E35&gt;F35,1,3)))</f>
        <v>3</v>
      </c>
      <c r="H35" s="270" t="str">
        <f>CONCATENATE(A13,"_",B13)</f>
        <v>A08_A8_H</v>
      </c>
      <c r="I35" s="271"/>
      <c r="J35" s="94"/>
      <c r="K35" s="248" t="s">
        <v>4</v>
      </c>
      <c r="L35" s="89" t="s">
        <v>68</v>
      </c>
      <c r="M35" s="74" t="s">
        <v>7</v>
      </c>
      <c r="N35" s="94"/>
      <c r="O35" s="96"/>
      <c r="P35" s="94"/>
      <c r="Q35" s="94"/>
      <c r="R35" s="94"/>
      <c r="S35" s="43" t="s">
        <v>78</v>
      </c>
      <c r="T35" s="94"/>
      <c r="U35" s="94"/>
      <c r="V35" s="94"/>
    </row>
    <row r="36" spans="1:22" ht="18" customHeight="1" thickBot="1">
      <c r="A36" s="70"/>
      <c r="B36" s="106"/>
      <c r="C36" s="211"/>
      <c r="D36" s="252"/>
      <c r="E36" s="108"/>
      <c r="F36" s="108"/>
      <c r="G36" s="252"/>
      <c r="H36" s="211"/>
      <c r="I36" s="112"/>
      <c r="J36" s="94"/>
      <c r="K36" s="246"/>
      <c r="L36" s="200"/>
      <c r="M36" s="247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18" customHeight="1" thickBot="1">
      <c r="A37" s="70">
        <v>8</v>
      </c>
      <c r="B37" s="269" t="str">
        <f>CONCATENATE(A12,"_",B12)</f>
        <v>A07_A7_G</v>
      </c>
      <c r="C37" s="270"/>
      <c r="D37" s="255">
        <f>IF(E37+F37=0,0,IF(E37=F37,2,IF(E37&lt;F37,1,3)))</f>
        <v>3</v>
      </c>
      <c r="E37" s="219">
        <v>8</v>
      </c>
      <c r="F37" s="220">
        <v>2</v>
      </c>
      <c r="G37" s="256">
        <f>IF(E37+F37=0,0,IF(E37=F37,2,IF(E37&gt;F37,1,3)))</f>
        <v>1</v>
      </c>
      <c r="H37" s="270" t="str">
        <f>CONCATENATE(A11,"_",B11)</f>
        <v>A06_A6_F</v>
      </c>
      <c r="I37" s="271"/>
      <c r="J37" s="94"/>
      <c r="K37" s="204" t="s">
        <v>81</v>
      </c>
      <c r="L37" s="205" t="s">
        <v>68</v>
      </c>
      <c r="M37" s="75" t="s">
        <v>5</v>
      </c>
      <c r="N37" s="94"/>
      <c r="O37" s="94"/>
      <c r="P37" s="94"/>
      <c r="Q37" s="94"/>
      <c r="R37" s="94"/>
      <c r="S37" s="94"/>
      <c r="T37" s="94"/>
      <c r="U37" s="94"/>
      <c r="V37" s="94"/>
    </row>
    <row r="38" spans="1:22" ht="18" customHeight="1">
      <c r="A38" s="94"/>
      <c r="B38" s="96"/>
      <c r="C38" s="96"/>
      <c r="D38" s="96"/>
      <c r="E38" s="96"/>
      <c r="F38" s="96"/>
      <c r="G38" s="96"/>
      <c r="H38" s="96"/>
      <c r="I38" s="96"/>
      <c r="J38" s="94"/>
      <c r="K38" s="96"/>
      <c r="L38" s="96"/>
      <c r="M38" s="96"/>
      <c r="N38" s="94"/>
      <c r="O38" s="94"/>
      <c r="P38" s="94"/>
      <c r="Q38" s="94"/>
      <c r="R38" s="94"/>
      <c r="S38" s="94"/>
      <c r="T38" s="94"/>
      <c r="U38" s="94"/>
      <c r="V38" s="94"/>
    </row>
    <row r="39" spans="1:22" ht="18" customHeight="1">
      <c r="A39" s="94"/>
      <c r="B39" s="96"/>
      <c r="C39" s="96"/>
      <c r="D39" s="96"/>
      <c r="E39" s="96"/>
      <c r="F39" s="96"/>
      <c r="G39" s="96"/>
      <c r="H39" s="96"/>
      <c r="I39" s="96"/>
      <c r="J39" s="94"/>
      <c r="K39" s="96"/>
      <c r="L39" s="96"/>
      <c r="M39" s="96"/>
      <c r="N39" s="94"/>
      <c r="O39" s="94"/>
      <c r="P39" s="94"/>
      <c r="Q39" s="94"/>
      <c r="R39" s="94"/>
      <c r="S39" s="94"/>
      <c r="T39" s="94"/>
      <c r="U39" s="94"/>
      <c r="V39" s="94"/>
    </row>
    <row r="40" spans="1:22" ht="18" customHeight="1">
      <c r="A40" s="94"/>
      <c r="B40" s="95"/>
      <c r="C40" s="95"/>
      <c r="D40" s="94"/>
      <c r="E40" s="94"/>
      <c r="F40" s="94"/>
      <c r="G40" s="95"/>
      <c r="H40" s="95"/>
      <c r="I40" s="95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22" ht="18" customHeight="1" thickBot="1">
      <c r="A41" s="94"/>
      <c r="B41" s="95"/>
      <c r="C41" s="95"/>
      <c r="D41" s="94"/>
      <c r="E41" s="94"/>
      <c r="F41" s="94"/>
      <c r="G41" s="95"/>
      <c r="H41" s="95"/>
      <c r="I41" s="95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ht="18" customHeight="1" thickBot="1">
      <c r="A42" s="94"/>
      <c r="B42" s="95"/>
      <c r="C42" s="95"/>
      <c r="D42" s="272" t="s">
        <v>61</v>
      </c>
      <c r="E42" s="273"/>
      <c r="F42" s="94"/>
      <c r="G42" s="95"/>
      <c r="H42" s="95"/>
      <c r="I42" s="95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</row>
    <row r="43" spans="1:22" ht="18" customHeight="1" thickBot="1">
      <c r="A43" s="97" t="s">
        <v>120</v>
      </c>
      <c r="B43" s="95"/>
      <c r="C43" s="95"/>
      <c r="D43" s="94"/>
      <c r="E43" s="94"/>
      <c r="F43" s="94"/>
      <c r="G43" s="95"/>
      <c r="H43" s="95"/>
      <c r="I43" s="95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</row>
    <row r="44" spans="1:22" ht="18" customHeight="1" thickBot="1">
      <c r="A44" s="94"/>
      <c r="B44" s="98" t="s">
        <v>40</v>
      </c>
      <c r="C44" s="99"/>
      <c r="D44" s="100" t="s">
        <v>10</v>
      </c>
      <c r="E44" s="272" t="s">
        <v>43</v>
      </c>
      <c r="F44" s="273"/>
      <c r="G44" s="101" t="s">
        <v>10</v>
      </c>
      <c r="H44" s="240"/>
      <c r="I44" s="95"/>
      <c r="J44" s="94"/>
      <c r="K44" s="244" t="s">
        <v>40</v>
      </c>
      <c r="L44" s="194"/>
      <c r="M44" s="97" t="s">
        <v>61</v>
      </c>
      <c r="N44" s="94"/>
      <c r="O44" s="96"/>
      <c r="P44" s="94"/>
      <c r="Q44" s="94"/>
      <c r="R44" s="94"/>
      <c r="S44" s="94"/>
      <c r="T44" s="94"/>
      <c r="U44" s="94"/>
      <c r="V44" s="94"/>
    </row>
    <row r="45" spans="1:22" ht="18" customHeight="1" thickBot="1">
      <c r="A45" s="70">
        <v>3</v>
      </c>
      <c r="B45" s="279" t="str">
        <f>CONCATENATE(A6,"_",B6)</f>
        <v>A01_A1_D</v>
      </c>
      <c r="C45" s="280"/>
      <c r="D45" s="125">
        <f>IF(E45+F45=0,0,IF(E45=F45,2,IF(E45&lt;F45,1,3)))</f>
        <v>1</v>
      </c>
      <c r="E45" s="103">
        <v>3</v>
      </c>
      <c r="F45" s="104">
        <v>5</v>
      </c>
      <c r="G45" s="105">
        <f>IF(E45+F45=0,0,IF(E45=F45,2,IF(E45&gt;F45,1,3)))</f>
        <v>3</v>
      </c>
      <c r="H45" s="279" t="str">
        <f>CONCATENATE(A9,"_",B9)</f>
        <v>A04_A4_A</v>
      </c>
      <c r="I45" s="280"/>
      <c r="J45" s="94"/>
      <c r="K45" s="245" t="s">
        <v>9</v>
      </c>
      <c r="L45" s="196" t="s">
        <v>68</v>
      </c>
      <c r="M45" s="73" t="s">
        <v>3</v>
      </c>
      <c r="N45" s="94"/>
      <c r="O45" s="96"/>
      <c r="P45" s="94"/>
      <c r="Q45" s="94"/>
      <c r="R45" s="94"/>
      <c r="S45" s="40" t="s">
        <v>24</v>
      </c>
      <c r="T45" s="39"/>
      <c r="U45" s="39"/>
    </row>
    <row r="46" spans="1:22" ht="18" customHeight="1" thickBot="1">
      <c r="A46" s="70"/>
      <c r="B46" s="106"/>
      <c r="C46" s="107"/>
      <c r="D46" s="111"/>
      <c r="E46" s="109"/>
      <c r="F46" s="110"/>
      <c r="G46" s="111"/>
      <c r="H46" s="106"/>
      <c r="I46" s="112"/>
      <c r="J46" s="94"/>
      <c r="K46" s="246"/>
      <c r="L46" s="200"/>
      <c r="M46" s="247"/>
      <c r="N46" s="94"/>
      <c r="O46" s="96"/>
      <c r="P46" s="94"/>
      <c r="Q46" s="94"/>
      <c r="R46" s="94"/>
      <c r="S46" s="41" t="s">
        <v>25</v>
      </c>
      <c r="T46" s="37"/>
      <c r="U46" s="37"/>
    </row>
    <row r="47" spans="1:22" ht="18" customHeight="1" thickBot="1">
      <c r="A47" s="70">
        <v>4</v>
      </c>
      <c r="B47" s="281" t="str">
        <f>CONCATENATE(A7,"_",B7)</f>
        <v>A02_A2_B</v>
      </c>
      <c r="C47" s="282"/>
      <c r="D47" s="126">
        <f>IF(E47+F47=0,0,IF(E47=F47,2,IF(E47&lt;F47,1,3)))</f>
        <v>3</v>
      </c>
      <c r="E47" s="113">
        <v>6</v>
      </c>
      <c r="F47" s="114">
        <v>1</v>
      </c>
      <c r="G47" s="115">
        <f>IF(E47+F47=0,0,IF(E47=F47,2,IF(E47&gt;F47,1,3)))</f>
        <v>1</v>
      </c>
      <c r="H47" s="286" t="str">
        <f>CONCATENATE(A8,"_",B8)</f>
        <v>A03_A3_C</v>
      </c>
      <c r="I47" s="287"/>
      <c r="J47" s="94"/>
      <c r="K47" s="248" t="s">
        <v>15</v>
      </c>
      <c r="L47" s="89" t="s">
        <v>68</v>
      </c>
      <c r="M47" s="74" t="s">
        <v>2</v>
      </c>
      <c r="N47" s="94"/>
      <c r="O47" s="96"/>
      <c r="P47" s="94"/>
      <c r="Q47" s="94"/>
      <c r="R47" s="94"/>
      <c r="S47" s="42" t="s">
        <v>77</v>
      </c>
      <c r="T47" s="37"/>
      <c r="U47" s="37"/>
    </row>
    <row r="48" spans="1:22" ht="18" customHeight="1" thickBot="1">
      <c r="A48" s="70"/>
      <c r="B48" s="106"/>
      <c r="C48" s="107"/>
      <c r="D48" s="111"/>
      <c r="E48" s="109"/>
      <c r="F48" s="110"/>
      <c r="G48" s="111"/>
      <c r="H48" s="106"/>
      <c r="I48" s="112"/>
      <c r="J48" s="94"/>
      <c r="K48" s="246"/>
      <c r="L48" s="200"/>
      <c r="M48" s="247"/>
      <c r="N48" s="94"/>
      <c r="O48" s="96"/>
      <c r="P48" s="94"/>
      <c r="Q48" s="94"/>
      <c r="R48" s="94"/>
      <c r="S48" s="42" t="s">
        <v>37</v>
      </c>
      <c r="T48" s="37"/>
      <c r="U48" s="37"/>
    </row>
    <row r="49" spans="1:22" ht="18" customHeight="1" thickBot="1">
      <c r="A49" s="71">
        <v>1</v>
      </c>
      <c r="B49" s="283" t="str">
        <f>CONCATENATE(A12,"_",B12)</f>
        <v>A07_A7_G</v>
      </c>
      <c r="C49" s="284"/>
      <c r="D49" s="126">
        <f>IF(E49+F49=0,0,IF(E49=F49,2,IF(E49&lt;F49,1,3)))</f>
        <v>1</v>
      </c>
      <c r="E49" s="116">
        <v>2</v>
      </c>
      <c r="F49" s="117">
        <v>9</v>
      </c>
      <c r="G49" s="115">
        <f>IF(E49+F49=0,0,IF(E49=F49,2,IF(E49&gt;F49,1,3)))</f>
        <v>3</v>
      </c>
      <c r="H49" s="285" t="str">
        <f>CONCATENATE(A10,"_",B10)</f>
        <v>A05_A5_E</v>
      </c>
      <c r="I49" s="271"/>
      <c r="J49" s="94"/>
      <c r="K49" s="248" t="s">
        <v>6</v>
      </c>
      <c r="L49" s="89" t="s">
        <v>68</v>
      </c>
      <c r="M49" s="74" t="s">
        <v>4</v>
      </c>
      <c r="N49" s="94"/>
      <c r="O49" s="96"/>
      <c r="P49" s="94"/>
      <c r="Q49" s="94"/>
      <c r="R49" s="94"/>
      <c r="S49" s="43" t="s">
        <v>79</v>
      </c>
      <c r="T49" s="37"/>
      <c r="U49" s="37"/>
    </row>
    <row r="50" spans="1:22" ht="18" customHeight="1" thickBot="1">
      <c r="A50" s="70"/>
      <c r="B50" s="106"/>
      <c r="C50" s="107"/>
      <c r="D50" s="111"/>
      <c r="E50" s="109"/>
      <c r="F50" s="110"/>
      <c r="G50" s="111"/>
      <c r="H50" s="106"/>
      <c r="I50" s="112"/>
      <c r="J50" s="94"/>
      <c r="K50" s="246"/>
      <c r="L50" s="200"/>
      <c r="M50" s="247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8" customHeight="1" thickBot="1">
      <c r="A51" s="70">
        <v>2</v>
      </c>
      <c r="B51" s="285" t="str">
        <f>CONCATENATE(A13,"_",B13)</f>
        <v>A08_A8_H</v>
      </c>
      <c r="C51" s="271"/>
      <c r="D51" s="249">
        <f>IF(E51+F51=0,0,IF(E51=F51,2,IF(E51&lt;F51,1,3)))</f>
        <v>3</v>
      </c>
      <c r="E51" s="118">
        <v>8</v>
      </c>
      <c r="F51" s="119">
        <v>4</v>
      </c>
      <c r="G51" s="120">
        <f>IF(E51+F51=0,0,IF(E51=F51,2,IF(E51&gt;F51,1,3)))</f>
        <v>1</v>
      </c>
      <c r="H51" s="285" t="str">
        <f>CONCATENATE(A11,"_",B11)</f>
        <v>A06_A6_F</v>
      </c>
      <c r="I51" s="271"/>
      <c r="J51" s="94"/>
      <c r="K51" s="204" t="s">
        <v>82</v>
      </c>
      <c r="L51" s="205" t="s">
        <v>68</v>
      </c>
      <c r="M51" s="75" t="s">
        <v>5</v>
      </c>
      <c r="N51" s="94"/>
      <c r="O51" s="94"/>
      <c r="P51" s="94"/>
      <c r="Q51" s="94"/>
      <c r="R51" s="94"/>
      <c r="S51" s="94"/>
      <c r="T51" s="94"/>
      <c r="U51" s="94"/>
      <c r="V51" s="94"/>
    </row>
    <row r="52" spans="1:22" ht="18" customHeight="1">
      <c r="A52" s="94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4"/>
      <c r="O52" s="94"/>
      <c r="P52" s="94"/>
      <c r="Q52" s="94"/>
      <c r="R52" s="94"/>
      <c r="S52" s="94"/>
      <c r="T52" s="94"/>
      <c r="U52" s="94"/>
      <c r="V52" s="94"/>
    </row>
    <row r="53" spans="1:22" ht="18" customHeight="1" thickBot="1">
      <c r="A53" s="94"/>
      <c r="B53" s="95"/>
      <c r="C53" s="95"/>
      <c r="D53" s="94"/>
      <c r="E53" s="94"/>
      <c r="F53" s="94"/>
      <c r="G53" s="95"/>
      <c r="H53" s="95"/>
      <c r="I53" s="95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</row>
    <row r="54" spans="1:22" ht="18" customHeight="1" thickBot="1">
      <c r="A54" s="94"/>
      <c r="B54" s="95"/>
      <c r="C54" s="95"/>
      <c r="D54" s="272" t="s">
        <v>59</v>
      </c>
      <c r="E54" s="273"/>
      <c r="F54" s="94"/>
      <c r="G54" s="95"/>
      <c r="H54" s="95"/>
      <c r="I54" s="95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</row>
    <row r="55" spans="1:22" ht="18" customHeight="1" thickBot="1">
      <c r="A55" s="97" t="s">
        <v>120</v>
      </c>
      <c r="B55" s="95"/>
      <c r="C55" s="95"/>
      <c r="D55" s="94"/>
      <c r="E55" s="94"/>
      <c r="F55" s="94"/>
      <c r="G55" s="95"/>
      <c r="H55" s="95"/>
      <c r="I55" s="95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</row>
    <row r="56" spans="1:22" ht="18" customHeight="1" thickBot="1">
      <c r="A56" s="94"/>
      <c r="B56" s="98" t="s">
        <v>40</v>
      </c>
      <c r="C56" s="99"/>
      <c r="D56" s="100" t="s">
        <v>10</v>
      </c>
      <c r="E56" s="272" t="s">
        <v>43</v>
      </c>
      <c r="F56" s="273"/>
      <c r="G56" s="101" t="s">
        <v>10</v>
      </c>
      <c r="H56" s="240"/>
      <c r="I56" s="95"/>
      <c r="J56" s="94"/>
      <c r="K56" s="244" t="s">
        <v>40</v>
      </c>
      <c r="L56" s="194"/>
      <c r="M56" s="97" t="s">
        <v>59</v>
      </c>
      <c r="N56" s="94"/>
      <c r="O56" s="94"/>
      <c r="P56" s="94"/>
      <c r="Q56" s="94"/>
      <c r="R56" s="94"/>
      <c r="S56" s="94"/>
      <c r="T56" s="94"/>
      <c r="U56" s="94"/>
      <c r="V56" s="94"/>
    </row>
    <row r="57" spans="1:22" ht="18" customHeight="1" thickBot="1">
      <c r="A57" s="71">
        <v>8</v>
      </c>
      <c r="B57" s="279" t="str">
        <f>CONCATENATE(A6,"_",B6)</f>
        <v>A01_A1_D</v>
      </c>
      <c r="C57" s="280"/>
      <c r="D57" s="125">
        <f>IF(E57+F57=0,0,IF(E57=F57,2,IF(E57&lt;F57,1,3)))</f>
        <v>1</v>
      </c>
      <c r="E57" s="103">
        <v>3</v>
      </c>
      <c r="F57" s="104">
        <v>5</v>
      </c>
      <c r="G57" s="105">
        <f>IF(E57+F57=0,0,IF(E57=F57,2,IF(E57&gt;F57,1,3)))</f>
        <v>3</v>
      </c>
      <c r="H57" s="279" t="str">
        <f>CONCATENATE(A10,"_",B10)</f>
        <v>A05_A5_E</v>
      </c>
      <c r="I57" s="280"/>
      <c r="J57" s="94"/>
      <c r="K57" s="245" t="s">
        <v>9</v>
      </c>
      <c r="L57" s="196" t="s">
        <v>68</v>
      </c>
      <c r="M57" s="73" t="s">
        <v>4</v>
      </c>
      <c r="N57" s="94"/>
      <c r="O57" s="96"/>
      <c r="P57" s="94"/>
      <c r="Q57" s="94"/>
      <c r="R57" s="94"/>
      <c r="S57" s="40" t="s">
        <v>28</v>
      </c>
      <c r="T57" s="94"/>
      <c r="U57" s="94"/>
      <c r="V57" s="94"/>
    </row>
    <row r="58" spans="1:22" ht="18" customHeight="1" thickBot="1">
      <c r="A58" s="70"/>
      <c r="B58" s="106"/>
      <c r="C58" s="107"/>
      <c r="D58" s="111"/>
      <c r="E58" s="109"/>
      <c r="F58" s="110"/>
      <c r="G58" s="111"/>
      <c r="H58" s="106"/>
      <c r="I58" s="112"/>
      <c r="J58" s="94"/>
      <c r="K58" s="246"/>
      <c r="L58" s="200"/>
      <c r="M58" s="247"/>
      <c r="N58" s="94"/>
      <c r="O58" s="96"/>
      <c r="P58" s="94"/>
      <c r="Q58" s="94"/>
      <c r="R58" s="94"/>
      <c r="S58" s="41" t="s">
        <v>29</v>
      </c>
      <c r="T58" s="94"/>
      <c r="U58" s="94"/>
      <c r="V58" s="94"/>
    </row>
    <row r="59" spans="1:22" ht="18" customHeight="1" thickBot="1">
      <c r="A59" s="70">
        <v>7</v>
      </c>
      <c r="B59" s="281" t="str">
        <f>CONCATENATE(A7,"_",B7)</f>
        <v>A02_A2_B</v>
      </c>
      <c r="C59" s="282"/>
      <c r="D59" s="126">
        <f>IF(E59+F59=0,0,IF(E59=F59,2,IF(E59&lt;F59,1,3)))</f>
        <v>3</v>
      </c>
      <c r="E59" s="113">
        <v>6</v>
      </c>
      <c r="F59" s="114"/>
      <c r="G59" s="115">
        <f>IF(E59+F59=0,0,IF(E59=F59,2,IF(E59&gt;F59,1,3)))</f>
        <v>1</v>
      </c>
      <c r="H59" s="286" t="str">
        <f>CONCATENATE(A12,"_",B12)</f>
        <v>A07_A7_G</v>
      </c>
      <c r="I59" s="287"/>
      <c r="J59" s="94"/>
      <c r="K59" s="248" t="s">
        <v>15</v>
      </c>
      <c r="L59" s="89" t="s">
        <v>68</v>
      </c>
      <c r="M59" s="74" t="s">
        <v>6</v>
      </c>
      <c r="N59" s="94"/>
      <c r="O59" s="96"/>
      <c r="P59" s="94"/>
      <c r="Q59" s="94"/>
      <c r="R59" s="94"/>
      <c r="S59" s="42" t="s">
        <v>33</v>
      </c>
      <c r="T59" s="94"/>
      <c r="U59" s="94"/>
      <c r="V59" s="94"/>
    </row>
    <row r="60" spans="1:22" ht="18" customHeight="1" thickBot="1">
      <c r="A60" s="70"/>
      <c r="B60" s="106"/>
      <c r="C60" s="107"/>
      <c r="D60" s="111"/>
      <c r="E60" s="109"/>
      <c r="F60" s="110"/>
      <c r="G60" s="111"/>
      <c r="H60" s="106"/>
      <c r="I60" s="112"/>
      <c r="J60" s="94"/>
      <c r="K60" s="246"/>
      <c r="L60" s="200"/>
      <c r="M60" s="247"/>
      <c r="N60" s="94"/>
      <c r="O60" s="96"/>
      <c r="P60" s="94"/>
      <c r="Q60" s="94"/>
      <c r="R60" s="94"/>
      <c r="S60" s="42" t="s">
        <v>34</v>
      </c>
      <c r="T60" s="94"/>
      <c r="U60" s="94"/>
      <c r="V60" s="94"/>
    </row>
    <row r="61" spans="1:22" ht="18" customHeight="1" thickBot="1">
      <c r="A61" s="71">
        <v>6</v>
      </c>
      <c r="B61" s="283" t="str">
        <f>CONCATENATE(A8,"_",B8)</f>
        <v>A03_A3_C</v>
      </c>
      <c r="C61" s="284"/>
      <c r="D61" s="126">
        <f>IF(E61+F61=0,0,IF(E61=F61,2,IF(E61&lt;F61,1,3)))</f>
        <v>3</v>
      </c>
      <c r="E61" s="116">
        <v>2</v>
      </c>
      <c r="F61" s="117"/>
      <c r="G61" s="115">
        <f>IF(E61+F61=0,0,IF(E61=F61,2,IF(E61&gt;F61,1,3)))</f>
        <v>1</v>
      </c>
      <c r="H61" s="285" t="str">
        <f>CONCATENATE(A13,"_",B13)</f>
        <v>A08_A8_H</v>
      </c>
      <c r="I61" s="271"/>
      <c r="J61" s="94"/>
      <c r="K61" s="248" t="s">
        <v>14</v>
      </c>
      <c r="L61" s="89" t="s">
        <v>68</v>
      </c>
      <c r="M61" s="74" t="s">
        <v>7</v>
      </c>
      <c r="N61" s="94"/>
      <c r="O61" s="96"/>
      <c r="P61" s="94"/>
      <c r="Q61" s="94"/>
      <c r="R61" s="94"/>
      <c r="S61" s="43" t="s">
        <v>18</v>
      </c>
      <c r="T61" s="94"/>
      <c r="U61" s="94"/>
      <c r="V61" s="94"/>
    </row>
    <row r="62" spans="1:22" ht="18" customHeight="1" thickBot="1">
      <c r="A62" s="70"/>
      <c r="B62" s="106"/>
      <c r="C62" s="107"/>
      <c r="D62" s="111"/>
      <c r="E62" s="109"/>
      <c r="F62" s="110"/>
      <c r="G62" s="111"/>
      <c r="H62" s="106"/>
      <c r="I62" s="112"/>
      <c r="J62" s="94"/>
      <c r="K62" s="246"/>
      <c r="L62" s="200"/>
      <c r="M62" s="247"/>
      <c r="N62" s="94"/>
      <c r="O62" s="94"/>
      <c r="P62" s="94"/>
      <c r="Q62" s="94"/>
      <c r="R62" s="94"/>
      <c r="S62" s="94"/>
      <c r="T62" s="94"/>
      <c r="U62" s="94"/>
      <c r="V62" s="94"/>
    </row>
    <row r="63" spans="1:22" ht="18" customHeight="1" thickBot="1">
      <c r="A63" s="71">
        <v>5</v>
      </c>
      <c r="B63" s="285" t="str">
        <f>CONCATENATE(A9,"_",B9)</f>
        <v>A04_A4_A</v>
      </c>
      <c r="C63" s="271"/>
      <c r="D63" s="249">
        <f>IF(E63+F63=0,0,IF(E63=F63,2,IF(E63&lt;F63,1,3)))</f>
        <v>3</v>
      </c>
      <c r="E63" s="118">
        <v>8</v>
      </c>
      <c r="F63" s="119"/>
      <c r="G63" s="120">
        <f>IF(E63+F63=0,0,IF(E63=F63,2,IF(E63&gt;F63,1,3)))</f>
        <v>1</v>
      </c>
      <c r="H63" s="285" t="str">
        <f>CONCATENATE(A11,"_",B11)</f>
        <v>A06_A6_F</v>
      </c>
      <c r="I63" s="271"/>
      <c r="J63" s="94"/>
      <c r="K63" s="204" t="s">
        <v>16</v>
      </c>
      <c r="L63" s="205" t="s">
        <v>68</v>
      </c>
      <c r="M63" s="75" t="s">
        <v>5</v>
      </c>
      <c r="N63" s="94"/>
      <c r="O63" s="94"/>
      <c r="P63" s="94"/>
      <c r="Q63" s="94"/>
      <c r="R63" s="94"/>
      <c r="S63" s="94"/>
      <c r="T63" s="94"/>
      <c r="U63" s="94"/>
      <c r="V63" s="94"/>
    </row>
    <row r="64" spans="1:22" ht="18" customHeight="1">
      <c r="A64" s="94"/>
      <c r="B64" s="96"/>
      <c r="C64" s="96"/>
      <c r="D64" s="96"/>
      <c r="E64" s="96"/>
      <c r="F64" s="96"/>
      <c r="G64" s="96"/>
      <c r="H64" s="96"/>
      <c r="I64" s="96"/>
      <c r="J64" s="94"/>
      <c r="K64" s="96"/>
      <c r="L64" s="96"/>
      <c r="M64" s="96"/>
      <c r="N64" s="94"/>
      <c r="O64" s="94"/>
      <c r="P64" s="94"/>
      <c r="Q64" s="94"/>
      <c r="R64" s="94"/>
      <c r="S64" s="94"/>
      <c r="T64" s="94"/>
      <c r="U64" s="94"/>
      <c r="V64" s="94"/>
    </row>
    <row r="65" spans="1:23" ht="18" customHeight="1" thickBot="1">
      <c r="A65" s="94"/>
      <c r="B65" s="95"/>
      <c r="C65" s="95"/>
      <c r="D65" s="94"/>
      <c r="E65" s="94"/>
      <c r="F65" s="94"/>
      <c r="G65" s="95"/>
      <c r="H65" s="95"/>
      <c r="I65" s="95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</row>
    <row r="66" spans="1:23" ht="18" customHeight="1" thickBot="1">
      <c r="A66" s="94"/>
      <c r="B66" s="95"/>
      <c r="C66" s="95"/>
      <c r="D66" s="272" t="s">
        <v>60</v>
      </c>
      <c r="E66" s="273"/>
      <c r="F66" s="94"/>
      <c r="G66" s="95"/>
      <c r="H66" s="95"/>
      <c r="I66" s="95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</row>
    <row r="67" spans="1:23" ht="18" customHeight="1" thickBot="1">
      <c r="A67" s="97" t="s">
        <v>120</v>
      </c>
      <c r="B67" s="95"/>
      <c r="C67" s="95"/>
      <c r="D67" s="94"/>
      <c r="E67" s="94"/>
      <c r="F67" s="94"/>
      <c r="G67" s="95"/>
      <c r="H67" s="95"/>
      <c r="I67" s="95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</row>
    <row r="68" spans="1:23" ht="18" customHeight="1" thickBot="1">
      <c r="A68" s="94"/>
      <c r="B68" s="98" t="s">
        <v>40</v>
      </c>
      <c r="C68" s="99"/>
      <c r="D68" s="100" t="s">
        <v>10</v>
      </c>
      <c r="E68" s="272" t="s">
        <v>43</v>
      </c>
      <c r="F68" s="273"/>
      <c r="G68" s="101" t="s">
        <v>10</v>
      </c>
      <c r="H68" s="240"/>
      <c r="I68" s="95"/>
      <c r="J68" s="94"/>
      <c r="K68" s="244" t="s">
        <v>40</v>
      </c>
      <c r="L68" s="194"/>
      <c r="M68" s="97" t="s">
        <v>60</v>
      </c>
      <c r="N68" s="94"/>
      <c r="O68" s="94"/>
      <c r="P68" s="94"/>
      <c r="Q68" s="94"/>
      <c r="R68" s="94"/>
      <c r="S68" s="94"/>
      <c r="T68" s="94"/>
      <c r="U68" s="94"/>
      <c r="V68" s="94"/>
    </row>
    <row r="69" spans="1:23" ht="18" customHeight="1" thickBot="1">
      <c r="A69" s="70">
        <v>4</v>
      </c>
      <c r="B69" s="279" t="str">
        <f>CONCATENATE(A6,"_",B6)</f>
        <v>A01_A1_D</v>
      </c>
      <c r="C69" s="280"/>
      <c r="D69" s="125">
        <f>IF(E69+F69=0,0,IF(E69=F69,2,IF(E69&lt;F69,1,3)))</f>
        <v>3</v>
      </c>
      <c r="E69" s="103">
        <v>3</v>
      </c>
      <c r="F69" s="104"/>
      <c r="G69" s="105">
        <f>IF(E69+F69=0,0,IF(E69=F69,2,IF(E69&gt;F69,1,3)))</f>
        <v>1</v>
      </c>
      <c r="H69" s="279" t="str">
        <f>CONCATENATE(A11,"_",B11)</f>
        <v>A06_A6_F</v>
      </c>
      <c r="I69" s="280"/>
      <c r="J69" s="94"/>
      <c r="K69" s="245" t="s">
        <v>9</v>
      </c>
      <c r="L69" s="196" t="s">
        <v>68</v>
      </c>
      <c r="M69" s="73" t="s">
        <v>5</v>
      </c>
      <c r="N69" s="94"/>
      <c r="O69" s="96"/>
      <c r="P69" s="94"/>
      <c r="Q69" s="94"/>
      <c r="R69" s="94"/>
      <c r="S69" s="40" t="s">
        <v>31</v>
      </c>
      <c r="T69" s="94"/>
      <c r="U69" s="94"/>
      <c r="V69" s="94"/>
    </row>
    <row r="70" spans="1:23" ht="18" customHeight="1" thickBot="1">
      <c r="A70" s="70"/>
      <c r="B70" s="106"/>
      <c r="C70" s="107"/>
      <c r="D70" s="111"/>
      <c r="E70" s="109"/>
      <c r="F70" s="110"/>
      <c r="G70" s="111"/>
      <c r="H70" s="106"/>
      <c r="I70" s="112"/>
      <c r="J70" s="94"/>
      <c r="K70" s="246"/>
      <c r="L70" s="200"/>
      <c r="M70" s="247"/>
      <c r="N70" s="94"/>
      <c r="O70" s="96"/>
      <c r="P70" s="94"/>
      <c r="Q70" s="94"/>
      <c r="R70" s="94"/>
      <c r="S70" s="41" t="s">
        <v>32</v>
      </c>
      <c r="T70" s="94"/>
      <c r="U70" s="94"/>
      <c r="V70" s="94"/>
    </row>
    <row r="71" spans="1:23" ht="18" customHeight="1" thickBot="1">
      <c r="A71" s="70">
        <v>2</v>
      </c>
      <c r="B71" s="281" t="str">
        <f>CONCATENATE(A7,"_",B7)</f>
        <v>A02_A2_B</v>
      </c>
      <c r="C71" s="282"/>
      <c r="D71" s="126">
        <f>IF(E71+F71=0,0,IF(E71=F71,2,IF(E71&lt;F71,1,3)))</f>
        <v>3</v>
      </c>
      <c r="E71" s="113">
        <v>6</v>
      </c>
      <c r="F71" s="114"/>
      <c r="G71" s="115">
        <f>IF(E71+F71=0,0,IF(E71=F71,2,IF(E71&gt;F71,1,3)))</f>
        <v>1</v>
      </c>
      <c r="H71" s="286" t="str">
        <f>CONCATENATE(A10,"_",B10)</f>
        <v>A05_A5_E</v>
      </c>
      <c r="I71" s="287"/>
      <c r="J71" s="94"/>
      <c r="K71" s="248" t="s">
        <v>15</v>
      </c>
      <c r="L71" s="89" t="s">
        <v>68</v>
      </c>
      <c r="M71" s="74" t="s">
        <v>4</v>
      </c>
      <c r="N71" s="94"/>
      <c r="O71" s="96"/>
      <c r="P71" s="94"/>
      <c r="Q71" s="94"/>
      <c r="R71" s="94"/>
      <c r="S71" s="42" t="s">
        <v>26</v>
      </c>
      <c r="T71" s="94"/>
      <c r="U71" s="94"/>
      <c r="V71" s="94"/>
    </row>
    <row r="72" spans="1:23" ht="18" customHeight="1" thickBot="1">
      <c r="A72" s="70"/>
      <c r="B72" s="106"/>
      <c r="C72" s="107"/>
      <c r="D72" s="111"/>
      <c r="E72" s="109"/>
      <c r="F72" s="110"/>
      <c r="G72" s="111"/>
      <c r="H72" s="106"/>
      <c r="I72" s="112"/>
      <c r="J72" s="94"/>
      <c r="K72" s="246"/>
      <c r="L72" s="200"/>
      <c r="M72" s="247"/>
      <c r="N72" s="94"/>
      <c r="O72" s="96"/>
      <c r="P72" s="94"/>
      <c r="Q72" s="94"/>
      <c r="R72" s="94"/>
      <c r="S72" s="42" t="s">
        <v>30</v>
      </c>
      <c r="T72" s="94"/>
      <c r="U72" s="94"/>
      <c r="V72" s="94"/>
    </row>
    <row r="73" spans="1:23" ht="18" customHeight="1" thickBot="1">
      <c r="A73" s="71">
        <v>3</v>
      </c>
      <c r="B73" s="283" t="str">
        <f>CONCATENATE(A8,"_",B8)</f>
        <v>A03_A3_C</v>
      </c>
      <c r="C73" s="284"/>
      <c r="D73" s="126">
        <f>IF(E73+F73=0,0,IF(E73=F73,2,IF(E73&lt;F73,1,3)))</f>
        <v>3</v>
      </c>
      <c r="E73" s="116">
        <v>2</v>
      </c>
      <c r="F73" s="117"/>
      <c r="G73" s="115">
        <f>IF(E73+F73=0,0,IF(E73=F73,2,IF(E73&gt;F73,1,3)))</f>
        <v>1</v>
      </c>
      <c r="H73" s="285" t="str">
        <f>CONCATENATE(A12,"_",B12)</f>
        <v>A07_A7_G</v>
      </c>
      <c r="I73" s="271"/>
      <c r="J73" s="94"/>
      <c r="K73" s="248" t="s">
        <v>14</v>
      </c>
      <c r="L73" s="89" t="s">
        <v>68</v>
      </c>
      <c r="M73" s="74" t="s">
        <v>6</v>
      </c>
      <c r="N73" s="94"/>
      <c r="O73" s="96"/>
      <c r="P73" s="94"/>
      <c r="Q73" s="94"/>
      <c r="R73" s="94"/>
      <c r="S73" s="43" t="s">
        <v>27</v>
      </c>
      <c r="T73" s="94"/>
      <c r="U73" s="94"/>
      <c r="V73" s="94"/>
    </row>
    <row r="74" spans="1:23" ht="18" customHeight="1" thickBot="1">
      <c r="A74" s="70"/>
      <c r="B74" s="106"/>
      <c r="C74" s="107"/>
      <c r="D74" s="111"/>
      <c r="E74" s="109"/>
      <c r="F74" s="110"/>
      <c r="G74" s="111"/>
      <c r="H74" s="106"/>
      <c r="I74" s="112"/>
      <c r="J74" s="94"/>
      <c r="K74" s="246"/>
      <c r="L74" s="200"/>
      <c r="M74" s="247"/>
      <c r="N74" s="94"/>
      <c r="O74" s="94"/>
      <c r="P74" s="94"/>
      <c r="Q74" s="94"/>
      <c r="R74" s="94"/>
      <c r="T74" s="94"/>
      <c r="U74" s="94"/>
      <c r="V74" s="94"/>
    </row>
    <row r="75" spans="1:23" ht="18" customHeight="1" thickBot="1">
      <c r="A75" s="70">
        <v>1</v>
      </c>
      <c r="B75" s="283" t="str">
        <f>CONCATENATE(A9,"_",B9)</f>
        <v>A04_A4_A</v>
      </c>
      <c r="C75" s="284"/>
      <c r="D75" s="126">
        <f>IF(E75+F75=0,0,IF(E75=F75,2,IF(E75&lt;F75,1,3)))</f>
        <v>3</v>
      </c>
      <c r="E75" s="116">
        <v>8</v>
      </c>
      <c r="F75" s="117"/>
      <c r="G75" s="115">
        <f>IF(E75+F75=0,0,IF(E75=F75,2,IF(E75&gt;F75,1,3)))</f>
        <v>1</v>
      </c>
      <c r="H75" s="285" t="str">
        <f>CONCATENATE(A13,"_",B13)</f>
        <v>A08_A8_H</v>
      </c>
      <c r="I75" s="271"/>
      <c r="J75" s="94"/>
      <c r="K75" s="248" t="s">
        <v>16</v>
      </c>
      <c r="L75" s="89" t="s">
        <v>68</v>
      </c>
      <c r="M75" s="74" t="s">
        <v>7</v>
      </c>
      <c r="N75" s="94"/>
      <c r="O75" s="94"/>
      <c r="P75" s="94"/>
      <c r="Q75" s="94"/>
      <c r="R75" s="94"/>
      <c r="S75" s="94"/>
      <c r="T75" s="94"/>
      <c r="U75" s="94"/>
      <c r="V75" s="94"/>
    </row>
    <row r="76" spans="1:23" ht="18" customHeight="1" thickBot="1">
      <c r="A76" s="232"/>
      <c r="B76" s="257"/>
      <c r="C76" s="257"/>
      <c r="D76" s="232"/>
      <c r="E76" s="232"/>
      <c r="F76" s="232"/>
      <c r="G76" s="257"/>
      <c r="H76" s="257"/>
      <c r="I76" s="257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94"/>
      <c r="U76" s="94"/>
      <c r="V76" s="94"/>
    </row>
    <row r="77" spans="1:23" ht="18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/>
    </row>
    <row r="78" spans="1:23" s="84" customFormat="1" ht="18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/>
    </row>
    <row r="79" spans="1:23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8" customHeight="1">
      <c r="A89" s="8"/>
      <c r="B89" s="17"/>
      <c r="C89" s="17"/>
      <c r="D89" s="8"/>
      <c r="E89" s="8"/>
      <c r="F89" s="8"/>
      <c r="G89" s="17"/>
      <c r="H89" s="17"/>
      <c r="I89" s="18"/>
    </row>
    <row r="90" spans="1:23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23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23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23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23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23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23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5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5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5" ht="18" customHeight="1">
      <c r="A101" s="8"/>
      <c r="B101" s="17"/>
      <c r="C101" s="17"/>
      <c r="D101" s="8"/>
      <c r="E101" s="8"/>
      <c r="F101" s="8"/>
      <c r="G101" s="17"/>
      <c r="H101" s="17"/>
      <c r="I101" s="18"/>
    </row>
  </sheetData>
  <sheetProtection password="CFC3" sheet="1" objects="1" scenarios="1" formatCells="0" formatColumns="0" formatRows="0" insertColumns="0" insertRows="0" insertHyperlinks="0" deleteColumns="0" deleteRows="0" sort="0"/>
  <mergeCells count="73">
    <mergeCell ref="I2:J2"/>
    <mergeCell ref="K3:L3"/>
    <mergeCell ref="D42:E42"/>
    <mergeCell ref="D54:E54"/>
    <mergeCell ref="D66:E66"/>
    <mergeCell ref="D8:E8"/>
    <mergeCell ref="D9:E9"/>
    <mergeCell ref="D10:E10"/>
    <mergeCell ref="D11:E11"/>
    <mergeCell ref="D12:E12"/>
    <mergeCell ref="E44:F44"/>
    <mergeCell ref="D13:E13"/>
    <mergeCell ref="H31:I31"/>
    <mergeCell ref="B1:G1"/>
    <mergeCell ref="E18:F18"/>
    <mergeCell ref="B7:C7"/>
    <mergeCell ref="B8:C8"/>
    <mergeCell ref="D16:E16"/>
    <mergeCell ref="C3:F3"/>
    <mergeCell ref="B6:C6"/>
    <mergeCell ref="B5:C5"/>
    <mergeCell ref="D6:E6"/>
    <mergeCell ref="D5:E5"/>
    <mergeCell ref="D7:E7"/>
    <mergeCell ref="B9:C9"/>
    <mergeCell ref="B10:C10"/>
    <mergeCell ref="B11:C11"/>
    <mergeCell ref="B45:C45"/>
    <mergeCell ref="H45:I45"/>
    <mergeCell ref="B47:C47"/>
    <mergeCell ref="H47:I47"/>
    <mergeCell ref="B33:C33"/>
    <mergeCell ref="H33:I33"/>
    <mergeCell ref="B35:C35"/>
    <mergeCell ref="H35:I35"/>
    <mergeCell ref="B75:C75"/>
    <mergeCell ref="H75:I75"/>
    <mergeCell ref="B69:C69"/>
    <mergeCell ref="H69:I69"/>
    <mergeCell ref="B71:C71"/>
    <mergeCell ref="H71:I71"/>
    <mergeCell ref="B73:C73"/>
    <mergeCell ref="H73:I73"/>
    <mergeCell ref="B49:C49"/>
    <mergeCell ref="H49:I49"/>
    <mergeCell ref="E68:F68"/>
    <mergeCell ref="B51:C51"/>
    <mergeCell ref="H51:I51"/>
    <mergeCell ref="E56:F56"/>
    <mergeCell ref="B57:C57"/>
    <mergeCell ref="H57:I57"/>
    <mergeCell ref="B59:C59"/>
    <mergeCell ref="H59:I59"/>
    <mergeCell ref="B61:C61"/>
    <mergeCell ref="H61:I61"/>
    <mergeCell ref="B63:C63"/>
    <mergeCell ref="H63:I63"/>
    <mergeCell ref="S3:V3"/>
    <mergeCell ref="B37:C37"/>
    <mergeCell ref="H37:I37"/>
    <mergeCell ref="D28:E28"/>
    <mergeCell ref="E30:F30"/>
    <mergeCell ref="B12:C12"/>
    <mergeCell ref="B13:C13"/>
    <mergeCell ref="B19:C19"/>
    <mergeCell ref="H19:I19"/>
    <mergeCell ref="B21:C21"/>
    <mergeCell ref="B23:C23"/>
    <mergeCell ref="B25:C25"/>
    <mergeCell ref="H21:I21"/>
    <mergeCell ref="H23:I23"/>
    <mergeCell ref="H25:I25"/>
    <mergeCell ref="B31:C31"/>
  </mergeCells>
  <conditionalFormatting sqref="R6">
    <cfRule type="duplicateValues" dxfId="7" priority="7"/>
  </conditionalFormatting>
  <conditionalFormatting sqref="R6:R13">
    <cfRule type="duplicateValues" dxfId="6" priority="6"/>
  </conditionalFormatting>
  <conditionalFormatting sqref="R6:R13">
    <cfRule type="duplicateValues" dxfId="5" priority="3"/>
    <cfRule type="duplicateValues" dxfId="4" priority="4"/>
  </conditionalFormatting>
  <pageMargins left="0.17" right="0.12" top="0.14000000000000001" bottom="0.4" header="0.09" footer="0.19"/>
  <pageSetup paperSize="9" scale="91" fitToHeight="4" orientation="portrait" horizontalDpi="300" verticalDpi="300" r:id="rId1"/>
  <headerFooter alignWithMargins="0">
    <oddFooter>Page &amp;P de &amp;N</oddFooter>
  </headerFooter>
  <rowBreaks count="2" manualBreakCount="2">
    <brk id="40" max="21" man="1"/>
    <brk id="76" max="21" man="1"/>
  </rowBreaks>
  <colBreaks count="1" manualBreakCount="1">
    <brk id="10" max="10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W112"/>
  <sheetViews>
    <sheetView zoomScale="90" zoomScaleNormal="90" zoomScaleSheetLayoutView="70" workbookViewId="0">
      <selection activeCell="D6" sqref="D6:E6"/>
    </sheetView>
  </sheetViews>
  <sheetFormatPr baseColWidth="10" defaultRowHeight="18" customHeight="1"/>
  <cols>
    <col min="1" max="1" width="7" style="2" customWidth="1"/>
    <col min="2" max="2" width="16.33203125" style="2" customWidth="1"/>
    <col min="3" max="3" width="17" style="2" customWidth="1"/>
    <col min="4" max="4" width="12.6640625" style="2" customWidth="1"/>
    <col min="5" max="5" width="10.83203125" style="2" customWidth="1"/>
    <col min="6" max="7" width="11" style="2" customWidth="1"/>
    <col min="8" max="8" width="15.5" style="2" customWidth="1"/>
    <col min="9" max="9" width="14.83203125" style="2" customWidth="1"/>
    <col min="10" max="10" width="12" style="2"/>
    <col min="11" max="11" width="16.83203125" style="2" hidden="1" customWidth="1"/>
    <col min="12" max="12" width="12" style="2" hidden="1" customWidth="1"/>
    <col min="13" max="13" width="17" style="2" hidden="1" customWidth="1"/>
    <col min="14" max="14" width="12.33203125" style="2" hidden="1" customWidth="1"/>
    <col min="15" max="15" width="12" style="2" hidden="1" customWidth="1"/>
    <col min="16" max="16" width="16.6640625" style="2" hidden="1" customWidth="1"/>
    <col min="17" max="17" width="13.83203125" style="2" hidden="1" customWidth="1"/>
    <col min="18" max="18" width="12.6640625" style="2" customWidth="1"/>
    <col min="19" max="19" width="30.6640625" style="2" customWidth="1"/>
    <col min="20" max="20" width="13.83203125" style="2" customWidth="1"/>
    <col min="21" max="16384" width="12" style="2"/>
  </cols>
  <sheetData>
    <row r="1" spans="1:22" ht="21" customHeight="1" thickBot="1">
      <c r="B1" s="294" t="s">
        <v>57</v>
      </c>
      <c r="C1" s="295"/>
      <c r="D1" s="295"/>
      <c r="E1" s="295"/>
      <c r="F1" s="295"/>
      <c r="G1" s="296"/>
      <c r="H1" s="5"/>
      <c r="N1" s="22"/>
    </row>
    <row r="2" spans="1:22" ht="18" customHeight="1" thickBot="1">
      <c r="C2" s="3"/>
      <c r="D2" s="3"/>
      <c r="E2" s="3"/>
      <c r="F2" s="3"/>
      <c r="I2" s="308" t="s">
        <v>70</v>
      </c>
      <c r="J2" s="309"/>
      <c r="N2" s="64"/>
    </row>
    <row r="3" spans="1:22" ht="18" customHeight="1" thickBot="1">
      <c r="C3" s="297" t="s">
        <v>117</v>
      </c>
      <c r="D3" s="298"/>
      <c r="E3" s="298"/>
      <c r="F3" s="299"/>
      <c r="N3" s="64"/>
      <c r="S3" s="266" t="s">
        <v>139</v>
      </c>
      <c r="T3" s="267"/>
      <c r="U3" s="268"/>
    </row>
    <row r="4" spans="1:22" ht="18" customHeight="1" thickBot="1">
      <c r="N4" s="64"/>
    </row>
    <row r="5" spans="1:22" ht="18" customHeight="1" thickBot="1">
      <c r="A5" s="168" t="s">
        <v>41</v>
      </c>
      <c r="B5" s="313" t="s">
        <v>42</v>
      </c>
      <c r="C5" s="314"/>
      <c r="D5" s="315" t="s">
        <v>8</v>
      </c>
      <c r="E5" s="316"/>
      <c r="F5" s="169" t="s">
        <v>10</v>
      </c>
      <c r="G5" s="124" t="s">
        <v>0</v>
      </c>
      <c r="H5" s="124" t="s">
        <v>11</v>
      </c>
      <c r="I5" s="124" t="s">
        <v>12</v>
      </c>
      <c r="J5" s="121"/>
      <c r="K5" s="121"/>
      <c r="L5" s="121"/>
      <c r="M5" s="121"/>
      <c r="N5" s="64"/>
      <c r="O5" s="170"/>
      <c r="P5" s="170" t="s">
        <v>71</v>
      </c>
      <c r="Q5" s="170" t="s">
        <v>73</v>
      </c>
      <c r="R5" s="171" t="s">
        <v>72</v>
      </c>
      <c r="S5" s="100" t="s">
        <v>74</v>
      </c>
      <c r="T5" s="100" t="s">
        <v>10</v>
      </c>
      <c r="U5" s="100" t="s">
        <v>146</v>
      </c>
      <c r="V5" s="100" t="s">
        <v>11</v>
      </c>
    </row>
    <row r="6" spans="1:22" ht="18" customHeight="1">
      <c r="A6" s="172" t="s">
        <v>121</v>
      </c>
      <c r="B6" s="300" t="str">
        <f>CONCATENATE(Tirage!F11,"_",Tirage!G11)</f>
        <v>B1_I</v>
      </c>
      <c r="C6" s="301"/>
      <c r="D6" s="304">
        <f>+Tirage!H11</f>
        <v>0</v>
      </c>
      <c r="E6" s="301"/>
      <c r="F6" s="173">
        <f>SUM(D19+D31+D45+D57+D69)</f>
        <v>3</v>
      </c>
      <c r="G6" s="174">
        <f t="shared" ref="G6:G13" si="0">SUM(H6-I6)</f>
        <v>3</v>
      </c>
      <c r="H6" s="175">
        <f>SUM(E19+E31+E45+E57+E69)</f>
        <v>5</v>
      </c>
      <c r="I6" s="176">
        <f>SUM(F19+F31+F45+F57+F69)</f>
        <v>2</v>
      </c>
      <c r="J6" s="121"/>
      <c r="K6" s="121"/>
      <c r="L6" s="121"/>
      <c r="M6" s="121"/>
      <c r="N6" s="64"/>
      <c r="O6" s="64"/>
      <c r="P6" s="344">
        <f>IF(OR(B6="",F6="",G6=""),"",RANK(F6,$F$6:$F$13)+SUM(-G6/100)-(+H6/1000)+COUNTIF(B$6:B$13,"&lt;="&amp;B6)/100000+ROW()/10000000)</f>
        <v>0.96501059999999994</v>
      </c>
      <c r="Q6" s="64">
        <f>IF(B6="","",SMALL(P$6:P$13,ROWS(T$6:T6)))</f>
        <v>0.92103079999999993</v>
      </c>
      <c r="R6" s="177">
        <f>IF(Q6="","",1)</f>
        <v>1</v>
      </c>
      <c r="S6" s="81" t="str">
        <f>IF(OR(B6="",F6=""),"",INDEX($B$6:$B$13,MATCH(Q6,$P$6:$P$13,0)))</f>
        <v>B3_K</v>
      </c>
      <c r="T6" s="345">
        <f>IF(B6="","",INDEX($F$6:$F$13,MATCH(Q6,$P$6:$P$13,0)))</f>
        <v>3</v>
      </c>
      <c r="U6" s="76">
        <f>IF(B6="","",INDEX($G$6:$G$13,MATCH(Q6,$P$6:$P$13,0)))</f>
        <v>7</v>
      </c>
      <c r="V6" s="77">
        <f>IF(B6="","",INDEX($H$6:$H$13,MATCH(Q6,$P$6:$P$13,0)))</f>
        <v>9</v>
      </c>
    </row>
    <row r="7" spans="1:22" ht="18" customHeight="1">
      <c r="A7" s="178" t="s">
        <v>122</v>
      </c>
      <c r="B7" s="275" t="str">
        <f>CONCATENATE(Tirage!F12,"_",Tirage!G12)</f>
        <v>B2_J</v>
      </c>
      <c r="C7" s="276"/>
      <c r="D7" s="307">
        <f>+Tirage!H12</f>
        <v>0</v>
      </c>
      <c r="E7" s="276"/>
      <c r="F7" s="179">
        <f>SUM(G19+D33+D47+D59+D71)</f>
        <v>1</v>
      </c>
      <c r="G7" s="180">
        <f t="shared" si="0"/>
        <v>-3</v>
      </c>
      <c r="H7" s="181">
        <f>SUM(F19+E33+E47+E59+E71)</f>
        <v>2</v>
      </c>
      <c r="I7" s="182">
        <f>SUM(E19+F33+F47+F59+F71)</f>
        <v>5</v>
      </c>
      <c r="J7" s="121"/>
      <c r="K7" s="183"/>
      <c r="L7" s="121"/>
      <c r="M7" s="121"/>
      <c r="N7" s="64"/>
      <c r="O7" s="64"/>
      <c r="P7" s="344">
        <f t="shared" ref="P7:P13" si="1">IF(OR(B7="",F7="",G7=""),"",RANK(F7,$F$6:$F$13)+SUM(-G7/100)-(+H7/1000)+COUNTIF(B$6:B$13,"&lt;="&amp;B7)/100000+ROW()/10000000)</f>
        <v>5.0280207000000008</v>
      </c>
      <c r="Q7" s="64">
        <f>IF(B7="","",SMALL(P$6:P$13,ROWS(T$6:T7)))</f>
        <v>0.94205099999999997</v>
      </c>
      <c r="R7" s="184">
        <f>IF(Q7="","",IF(AND(T6=T7,U6=U7,V6=V7),R6,$R$6+1))</f>
        <v>2</v>
      </c>
      <c r="S7" s="82" t="str">
        <f t="shared" ref="S7:S13" si="2">IF(OR(B7="",F7=""),"",INDEX($B$6:$B$13,MATCH(Q7,$P$6:$P$13,0)))</f>
        <v>B5_M</v>
      </c>
      <c r="T7" s="346">
        <f t="shared" ref="T7:T13" si="3">IF(B7="","",INDEX($F$6:$F$13,MATCH(Q7,$P$6:$P$13,0)))</f>
        <v>3</v>
      </c>
      <c r="U7" s="72">
        <f t="shared" ref="U7:U13" si="4">IF(B7="","",INDEX($G$6:$G$13,MATCH(Q7,$P$6:$P$13,0)))</f>
        <v>5</v>
      </c>
      <c r="V7" s="78">
        <f t="shared" ref="V7:V13" si="5">IF(B7="","",INDEX($H$6:$H$13,MATCH(Q7,$P$6:$P$13,0)))</f>
        <v>8</v>
      </c>
    </row>
    <row r="8" spans="1:22" ht="18" customHeight="1">
      <c r="A8" s="178" t="s">
        <v>123</v>
      </c>
      <c r="B8" s="275" t="str">
        <f>CONCATENATE(Tirage!F13,"_",Tirage!G13)</f>
        <v>B3_K</v>
      </c>
      <c r="C8" s="276"/>
      <c r="D8" s="307">
        <f>+Tirage!H13</f>
        <v>0</v>
      </c>
      <c r="E8" s="276"/>
      <c r="F8" s="179">
        <f>SUM(D21+G31+G47+D61+D73)</f>
        <v>3</v>
      </c>
      <c r="G8" s="185">
        <f t="shared" si="0"/>
        <v>7</v>
      </c>
      <c r="H8" s="181">
        <f>SUM(E21+F31+F47+E61+E73)</f>
        <v>9</v>
      </c>
      <c r="I8" s="182">
        <f>SUM(F21+E31+E47+F61+F73)</f>
        <v>2</v>
      </c>
      <c r="J8" s="121"/>
      <c r="K8" s="183"/>
      <c r="L8" s="121"/>
      <c r="M8" s="121"/>
      <c r="N8" s="64"/>
      <c r="O8" s="64"/>
      <c r="P8" s="344">
        <f t="shared" si="1"/>
        <v>0.92103079999999993</v>
      </c>
      <c r="Q8" s="64">
        <f>IF(B8="","",SMALL(P$6:P$13,ROWS(T$6:T8)))</f>
        <v>0.96501059999999994</v>
      </c>
      <c r="R8" s="184">
        <f>IF(Q8="","",IF(AND(T7=T8,U7=U8,V7=V8),R7,$R$6+2))</f>
        <v>3</v>
      </c>
      <c r="S8" s="82" t="str">
        <f t="shared" si="2"/>
        <v>B1_I</v>
      </c>
      <c r="T8" s="346">
        <f t="shared" si="3"/>
        <v>3</v>
      </c>
      <c r="U8" s="72">
        <f t="shared" si="4"/>
        <v>3</v>
      </c>
      <c r="V8" s="78">
        <f t="shared" si="5"/>
        <v>5</v>
      </c>
    </row>
    <row r="9" spans="1:22" ht="18" customHeight="1">
      <c r="A9" s="178" t="s">
        <v>124</v>
      </c>
      <c r="B9" s="275" t="str">
        <f>CONCATENATE(Tirage!F14,"_",Tirage!G14)</f>
        <v>B4_L</v>
      </c>
      <c r="C9" s="276"/>
      <c r="D9" s="307">
        <f>+Tirage!H14</f>
        <v>0</v>
      </c>
      <c r="E9" s="276"/>
      <c r="F9" s="179">
        <f>SUM(G21+G33+G45+D63+D75)</f>
        <v>1</v>
      </c>
      <c r="G9" s="185">
        <f t="shared" si="0"/>
        <v>-7</v>
      </c>
      <c r="H9" s="181">
        <f>SUM(F21+F33+F45+E63+E75)</f>
        <v>2</v>
      </c>
      <c r="I9" s="182">
        <f>SUM(E21+E33+E45+F63+F75)</f>
        <v>9</v>
      </c>
      <c r="J9" s="121"/>
      <c r="K9" s="183"/>
      <c r="L9" s="121"/>
      <c r="M9" s="121"/>
      <c r="N9" s="64"/>
      <c r="O9" s="64"/>
      <c r="P9" s="344">
        <f t="shared" si="1"/>
        <v>5.0680409000000006</v>
      </c>
      <c r="Q9" s="64">
        <f>IF(B9="","",SMALL(P$6:P$13,ROWS(T$6:T9)))</f>
        <v>0.98808129999999994</v>
      </c>
      <c r="R9" s="184">
        <f>IF(Q9="","",IF(AND(T8=T9,U8=U9,V8=V9),R8,$R$6+3))</f>
        <v>4</v>
      </c>
      <c r="S9" s="82" t="str">
        <f t="shared" si="2"/>
        <v>B8_P</v>
      </c>
      <c r="T9" s="346">
        <f t="shared" si="3"/>
        <v>3</v>
      </c>
      <c r="U9" s="72">
        <f t="shared" si="4"/>
        <v>1</v>
      </c>
      <c r="V9" s="78">
        <f t="shared" si="5"/>
        <v>2</v>
      </c>
    </row>
    <row r="10" spans="1:22" ht="18" customHeight="1">
      <c r="A10" s="178" t="s">
        <v>125</v>
      </c>
      <c r="B10" s="275" t="str">
        <f>CONCATENATE(Tirage!F15,"_",Tirage!G15)</f>
        <v>B5_M</v>
      </c>
      <c r="C10" s="276"/>
      <c r="D10" s="307">
        <f>+Tirage!H15</f>
        <v>0</v>
      </c>
      <c r="E10" s="276"/>
      <c r="F10" s="179">
        <f>SUM(D23+D35+G49+G57+G71)</f>
        <v>3</v>
      </c>
      <c r="G10" s="185">
        <f t="shared" si="0"/>
        <v>5</v>
      </c>
      <c r="H10" s="181">
        <f>SUM(E23+E35+F49+F57+F71)</f>
        <v>8</v>
      </c>
      <c r="I10" s="182">
        <f>SUM(F23+F35+E49+E57+E71)</f>
        <v>3</v>
      </c>
      <c r="J10" s="121"/>
      <c r="K10" s="121"/>
      <c r="L10" s="121"/>
      <c r="M10" s="121"/>
      <c r="N10" s="64"/>
      <c r="O10" s="64"/>
      <c r="P10" s="344">
        <f t="shared" si="1"/>
        <v>0.94205099999999997</v>
      </c>
      <c r="Q10" s="64">
        <f>IF(B10="","",SMALL(P$6:P$13,ROWS(T$6:T10)))</f>
        <v>5.0090711999999993</v>
      </c>
      <c r="R10" s="184">
        <f>IF(Q10="","",IF(AND(T9=T10,U9=U10,V9=V10),R9,$R$6+4))</f>
        <v>5</v>
      </c>
      <c r="S10" s="82" t="str">
        <f t="shared" si="2"/>
        <v>B7_O</v>
      </c>
      <c r="T10" s="346">
        <f t="shared" si="3"/>
        <v>1</v>
      </c>
      <c r="U10" s="72">
        <f t="shared" si="4"/>
        <v>-1</v>
      </c>
      <c r="V10" s="78">
        <f t="shared" si="5"/>
        <v>1</v>
      </c>
    </row>
    <row r="11" spans="1:22" ht="18" customHeight="1">
      <c r="A11" s="178" t="s">
        <v>126</v>
      </c>
      <c r="B11" s="275" t="str">
        <f>CONCATENATE(Tirage!F16,"_",Tirage!G16)</f>
        <v>B6_N</v>
      </c>
      <c r="C11" s="276"/>
      <c r="D11" s="307">
        <f>+Tirage!H16</f>
        <v>0</v>
      </c>
      <c r="E11" s="276"/>
      <c r="F11" s="179">
        <f>SUM(G23+G37+G51+G63+G69)</f>
        <v>1</v>
      </c>
      <c r="G11" s="185">
        <f t="shared" si="0"/>
        <v>-5</v>
      </c>
      <c r="H11" s="181">
        <f>SUM(F23+F37+F51+F63+F69)</f>
        <v>3</v>
      </c>
      <c r="I11" s="182">
        <f>SUM(E23+E37+E51+E63+E69)</f>
        <v>8</v>
      </c>
      <c r="J11" s="121"/>
      <c r="K11" s="121"/>
      <c r="L11" s="121"/>
      <c r="M11" s="121"/>
      <c r="N11" s="64"/>
      <c r="O11" s="64"/>
      <c r="P11" s="344">
        <f t="shared" si="1"/>
        <v>5.0470611000000005</v>
      </c>
      <c r="Q11" s="64">
        <f>IF(B11="","",SMALL(P$6:P$13,ROWS(T$6:T11)))</f>
        <v>5.0280207000000008</v>
      </c>
      <c r="R11" s="184">
        <f>IF(Q11="","",IF(AND(T10=T11,U10=U11,V10=V11),R10,$R$6+5))</f>
        <v>6</v>
      </c>
      <c r="S11" s="82" t="str">
        <f t="shared" si="2"/>
        <v>B2_J</v>
      </c>
      <c r="T11" s="346">
        <f t="shared" si="3"/>
        <v>1</v>
      </c>
      <c r="U11" s="72">
        <f t="shared" si="4"/>
        <v>-3</v>
      </c>
      <c r="V11" s="78">
        <f t="shared" si="5"/>
        <v>2</v>
      </c>
    </row>
    <row r="12" spans="1:22" s="6" customFormat="1" ht="18.75" customHeight="1">
      <c r="A12" s="178" t="s">
        <v>127</v>
      </c>
      <c r="B12" s="311" t="str">
        <f>CONCATENATE(Tirage!F17,"_",Tirage!G17)</f>
        <v>B7_O</v>
      </c>
      <c r="C12" s="312"/>
      <c r="D12" s="307">
        <f>+Tirage!H17</f>
        <v>0</v>
      </c>
      <c r="E12" s="276"/>
      <c r="F12" s="179">
        <f>SUM(D25+D37+D49+G59+G73)</f>
        <v>1</v>
      </c>
      <c r="G12" s="186">
        <f t="shared" si="0"/>
        <v>-1</v>
      </c>
      <c r="H12" s="181">
        <f>SUM(E25+E37+E49+F59+F73)</f>
        <v>1</v>
      </c>
      <c r="I12" s="182">
        <f>SUM(F25+F37+F49+E59+E73)</f>
        <v>2</v>
      </c>
      <c r="J12" s="94"/>
      <c r="K12" s="94"/>
      <c r="L12" s="94"/>
      <c r="M12" s="94"/>
      <c r="N12" s="64"/>
      <c r="O12" s="64"/>
      <c r="P12" s="344">
        <f t="shared" si="1"/>
        <v>5.0090711999999993</v>
      </c>
      <c r="Q12" s="64">
        <f>IF(B12="","",SMALL(P$6:P$13,ROWS(T$6:T12)))</f>
        <v>5.0470611000000005</v>
      </c>
      <c r="R12" s="184">
        <f>IF(Q12="","",IF(AND(T11=T12,U11=U12,V11=V12),R11,$R$6+6))</f>
        <v>7</v>
      </c>
      <c r="S12" s="82" t="str">
        <f t="shared" si="2"/>
        <v>B6_N</v>
      </c>
      <c r="T12" s="346">
        <f t="shared" si="3"/>
        <v>1</v>
      </c>
      <c r="U12" s="72">
        <f t="shared" si="4"/>
        <v>-5</v>
      </c>
      <c r="V12" s="78">
        <f t="shared" si="5"/>
        <v>3</v>
      </c>
    </row>
    <row r="13" spans="1:22" ht="18" customHeight="1" thickBot="1">
      <c r="A13" s="187" t="s">
        <v>128</v>
      </c>
      <c r="B13" s="277" t="str">
        <f>CONCATENATE(Tirage!F18,"_",Tirage!G18)</f>
        <v>B8_P</v>
      </c>
      <c r="C13" s="278"/>
      <c r="D13" s="310">
        <f>+Tirage!H18</f>
        <v>0</v>
      </c>
      <c r="E13" s="278"/>
      <c r="F13" s="188">
        <f>SUM(G25+G35+D51+G61+G75)</f>
        <v>3</v>
      </c>
      <c r="G13" s="189">
        <f t="shared" si="0"/>
        <v>1</v>
      </c>
      <c r="H13" s="190">
        <f>SUM(F25+F35+E51+F61+F75)</f>
        <v>2</v>
      </c>
      <c r="I13" s="191">
        <f>SUM(E25+E35+F51+E61+E75)</f>
        <v>1</v>
      </c>
      <c r="J13" s="121"/>
      <c r="K13" s="121"/>
      <c r="L13" s="121"/>
      <c r="M13" s="121"/>
      <c r="N13" s="64"/>
      <c r="O13" s="64"/>
      <c r="P13" s="344">
        <f t="shared" si="1"/>
        <v>0.98808129999999994</v>
      </c>
      <c r="Q13" s="64">
        <f>IF(B13="","",SMALL(P$6:P$13,ROWS(T$6:T13)))</f>
        <v>5.0680409000000006</v>
      </c>
      <c r="R13" s="192">
        <f>IF(Q13="","",IF(AND(T12=T13,U12=U13,V12=V13),R12,$R$6+7))</f>
        <v>8</v>
      </c>
      <c r="S13" s="83" t="str">
        <f t="shared" si="2"/>
        <v>B4_L</v>
      </c>
      <c r="T13" s="347">
        <f t="shared" si="3"/>
        <v>1</v>
      </c>
      <c r="U13" s="79">
        <f t="shared" si="4"/>
        <v>-7</v>
      </c>
      <c r="V13" s="80">
        <f t="shared" si="5"/>
        <v>2</v>
      </c>
    </row>
    <row r="14" spans="1:22" ht="18" customHeight="1" thickBot="1">
      <c r="A14" s="122"/>
      <c r="B14" s="122"/>
      <c r="C14" s="122"/>
      <c r="D14" s="122"/>
      <c r="E14" s="122"/>
      <c r="F14" s="258">
        <f>SUM(F6:F13)</f>
        <v>16</v>
      </c>
      <c r="G14" s="258">
        <f>SUM(G6:G13)</f>
        <v>0</v>
      </c>
      <c r="H14" s="101">
        <f>SUM(H6:H13)</f>
        <v>32</v>
      </c>
      <c r="I14" s="259">
        <f>SUM(I6:I13)</f>
        <v>32</v>
      </c>
      <c r="J14" s="121"/>
      <c r="K14" s="183"/>
      <c r="L14" s="121"/>
      <c r="M14" s="121"/>
      <c r="N14" s="121"/>
      <c r="O14" s="121"/>
      <c r="P14" s="121"/>
      <c r="Q14" s="121"/>
      <c r="R14" s="121"/>
      <c r="S14" s="121"/>
      <c r="T14" s="121"/>
      <c r="U14" s="352">
        <f>SUM(U6:U13)</f>
        <v>0</v>
      </c>
      <c r="V14" s="352">
        <f>SUM(V6:V13)</f>
        <v>32</v>
      </c>
    </row>
    <row r="15" spans="1:22" ht="18" customHeight="1" thickBot="1">
      <c r="A15" s="121"/>
      <c r="B15" s="121"/>
      <c r="C15" s="121"/>
      <c r="D15" s="121"/>
      <c r="E15" s="121"/>
      <c r="F15" s="170"/>
      <c r="G15" s="170"/>
      <c r="H15" s="170"/>
      <c r="I15" s="170"/>
      <c r="J15" s="121"/>
      <c r="K15" s="183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2" ht="18" customHeight="1" thickBot="1">
      <c r="A16" s="121"/>
      <c r="B16" s="121"/>
      <c r="C16" s="121"/>
      <c r="D16" s="272" t="s">
        <v>56</v>
      </c>
      <c r="E16" s="273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1:23" ht="18" customHeight="1" thickBot="1">
      <c r="A17" s="97" t="s">
        <v>120</v>
      </c>
      <c r="B17" s="121"/>
      <c r="C17" s="121"/>
      <c r="D17" s="121"/>
      <c r="E17" s="121"/>
      <c r="F17" s="121"/>
      <c r="G17" s="121"/>
      <c r="H17" s="121"/>
      <c r="I17" s="121"/>
      <c r="J17" s="96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1:23" ht="18" customHeight="1" thickBot="1">
      <c r="A18" s="94"/>
      <c r="B18" s="102" t="s">
        <v>39</v>
      </c>
      <c r="C18" s="123"/>
      <c r="D18" s="123" t="s">
        <v>10</v>
      </c>
      <c r="E18" s="272" t="s">
        <v>43</v>
      </c>
      <c r="F18" s="273"/>
      <c r="G18" s="193" t="s">
        <v>10</v>
      </c>
      <c r="H18" s="183"/>
      <c r="I18" s="121"/>
      <c r="J18" s="96"/>
      <c r="K18" s="102" t="s">
        <v>39</v>
      </c>
      <c r="L18" s="194"/>
      <c r="M18" s="97" t="s">
        <v>56</v>
      </c>
      <c r="N18" s="121"/>
      <c r="O18" s="121"/>
      <c r="P18" s="121"/>
      <c r="Q18" s="121"/>
      <c r="R18" s="121"/>
      <c r="S18" s="121"/>
      <c r="T18" s="121"/>
      <c r="U18" s="121"/>
    </row>
    <row r="19" spans="1:23" ht="18" customHeight="1" thickBot="1">
      <c r="A19" s="70">
        <v>5</v>
      </c>
      <c r="B19" s="279" t="str">
        <f>CONCATENATE(A6,"_",B6)</f>
        <v>B01_B1_I</v>
      </c>
      <c r="C19" s="280"/>
      <c r="D19" s="125">
        <f>IF(E19+F19=0,0,IF(E19=F19,2,IF(E19&lt;F19,1,3)))</f>
        <v>3</v>
      </c>
      <c r="E19" s="103">
        <v>5</v>
      </c>
      <c r="F19" s="104">
        <v>2</v>
      </c>
      <c r="G19" s="105">
        <f>IF(E19+F19=0,0,IF(E19=F19,2,IF(E19&gt;F19,1,3)))</f>
        <v>1</v>
      </c>
      <c r="H19" s="279" t="str">
        <f>CONCATENATE(A7,"_",B7)</f>
        <v>B02_B2_J</v>
      </c>
      <c r="I19" s="280"/>
      <c r="J19" s="96"/>
      <c r="K19" s="195" t="s">
        <v>84</v>
      </c>
      <c r="L19" s="196" t="s">
        <v>68</v>
      </c>
      <c r="M19" s="197" t="s">
        <v>85</v>
      </c>
      <c r="N19" s="121"/>
      <c r="O19" s="198"/>
      <c r="P19" s="121"/>
      <c r="Q19" s="96"/>
      <c r="R19" s="121"/>
      <c r="S19" s="38" t="s">
        <v>19</v>
      </c>
      <c r="T19" s="39"/>
      <c r="W19" s="39"/>
    </row>
    <row r="20" spans="1:23" ht="18" customHeight="1" thickBot="1">
      <c r="A20" s="70"/>
      <c r="B20" s="106"/>
      <c r="C20" s="107"/>
      <c r="D20" s="111"/>
      <c r="E20" s="109"/>
      <c r="F20" s="110"/>
      <c r="G20" s="111"/>
      <c r="H20" s="106"/>
      <c r="I20" s="112"/>
      <c r="J20" s="96"/>
      <c r="K20" s="199"/>
      <c r="L20" s="200"/>
      <c r="M20" s="201"/>
      <c r="N20" s="121"/>
      <c r="O20" s="96"/>
      <c r="P20" s="121"/>
      <c r="Q20" s="96"/>
      <c r="R20" s="121"/>
      <c r="S20" s="41" t="s">
        <v>17</v>
      </c>
      <c r="T20" s="37"/>
      <c r="W20" s="37"/>
    </row>
    <row r="21" spans="1:23" ht="18" customHeight="1" thickBot="1">
      <c r="A21" s="70">
        <v>6</v>
      </c>
      <c r="B21" s="281" t="str">
        <f>CONCATENATE(A8,"_",B8)</f>
        <v>B03_B3_K</v>
      </c>
      <c r="C21" s="282"/>
      <c r="D21" s="126">
        <f>IF(E21+F21=0,0,IF(E21=F21,2,IF(E21&lt;F21,1,3)))</f>
        <v>3</v>
      </c>
      <c r="E21" s="113">
        <v>9</v>
      </c>
      <c r="F21" s="114">
        <v>2</v>
      </c>
      <c r="G21" s="115">
        <f>IF(E21+F21=0,0,IF(E21=F21,2,IF(E21&gt;F21,1,3)))</f>
        <v>1</v>
      </c>
      <c r="H21" s="286" t="str">
        <f>CONCATENATE(A9,"_",B9)</f>
        <v>B04_B4_L</v>
      </c>
      <c r="I21" s="287"/>
      <c r="J21" s="96"/>
      <c r="K21" s="202" t="s">
        <v>66</v>
      </c>
      <c r="L21" s="89" t="s">
        <v>68</v>
      </c>
      <c r="M21" s="203" t="s">
        <v>86</v>
      </c>
      <c r="N21" s="121"/>
      <c r="O21" s="96"/>
      <c r="P21" s="121"/>
      <c r="Q21" s="96"/>
      <c r="R21" s="121"/>
      <c r="S21" s="42" t="s">
        <v>36</v>
      </c>
      <c r="T21" s="37"/>
      <c r="W21" s="37"/>
    </row>
    <row r="22" spans="1:23" ht="18" customHeight="1" thickBot="1">
      <c r="A22" s="70"/>
      <c r="B22" s="106"/>
      <c r="C22" s="107"/>
      <c r="D22" s="111"/>
      <c r="E22" s="109"/>
      <c r="F22" s="110"/>
      <c r="G22" s="111"/>
      <c r="H22" s="106"/>
      <c r="I22" s="112"/>
      <c r="J22" s="96"/>
      <c r="K22" s="199"/>
      <c r="L22" s="200"/>
      <c r="M22" s="201"/>
      <c r="N22" s="121"/>
      <c r="O22" s="96"/>
      <c r="P22" s="121"/>
      <c r="Q22" s="96"/>
      <c r="R22" s="121"/>
      <c r="S22" s="42" t="s">
        <v>35</v>
      </c>
      <c r="T22" s="37"/>
      <c r="W22" s="37"/>
    </row>
    <row r="23" spans="1:23" ht="18" customHeight="1" thickBot="1">
      <c r="A23" s="70">
        <v>7</v>
      </c>
      <c r="B23" s="283" t="str">
        <f>CONCATENATE(A10,"_",B10)</f>
        <v>B05_B5_M</v>
      </c>
      <c r="C23" s="284"/>
      <c r="D23" s="126">
        <f>IF(E23+F23=0,0,IF(E23=F23,2,IF(E23&lt;F23,1,3)))</f>
        <v>3</v>
      </c>
      <c r="E23" s="116">
        <v>8</v>
      </c>
      <c r="F23" s="117">
        <v>3</v>
      </c>
      <c r="G23" s="115">
        <f>IF(E23+F23=0,0,IF(E23=F23,2,IF(E23&gt;F23,1,3)))</f>
        <v>1</v>
      </c>
      <c r="H23" s="285" t="str">
        <f>CONCATENATE(A11,"_",B11)</f>
        <v>B06_B6_N</v>
      </c>
      <c r="I23" s="271"/>
      <c r="J23" s="96"/>
      <c r="K23" s="202" t="s">
        <v>87</v>
      </c>
      <c r="L23" s="89" t="s">
        <v>68</v>
      </c>
      <c r="M23" s="203" t="s">
        <v>88</v>
      </c>
      <c r="N23" s="121"/>
      <c r="O23" s="96"/>
      <c r="P23" s="121"/>
      <c r="Q23" s="96"/>
      <c r="R23" s="121"/>
      <c r="S23" s="43" t="s">
        <v>23</v>
      </c>
      <c r="T23" s="37"/>
      <c r="W23" s="37"/>
    </row>
    <row r="24" spans="1:23" ht="18" customHeight="1" thickBot="1">
      <c r="A24" s="70"/>
      <c r="B24" s="106"/>
      <c r="C24" s="107"/>
      <c r="D24" s="111"/>
      <c r="E24" s="109"/>
      <c r="F24" s="110"/>
      <c r="G24" s="111"/>
      <c r="H24" s="106"/>
      <c r="I24" s="112"/>
      <c r="J24" s="96"/>
      <c r="K24" s="199"/>
      <c r="L24" s="200"/>
      <c r="M24" s="201"/>
      <c r="N24" s="121"/>
      <c r="O24" s="96"/>
      <c r="P24" s="96"/>
      <c r="Q24" s="96"/>
      <c r="R24" s="96"/>
      <c r="S24" s="96"/>
      <c r="T24" s="96"/>
      <c r="U24" s="96"/>
    </row>
    <row r="25" spans="1:23" ht="18" customHeight="1" thickBot="1">
      <c r="A25" s="70">
        <v>8</v>
      </c>
      <c r="B25" s="285" t="str">
        <f>CONCATENATE(A12,"_",B12)</f>
        <v>B07_B7_O</v>
      </c>
      <c r="C25" s="271"/>
      <c r="D25" s="127">
        <f>IF(E25+F25=0,0,IF(E25=F25,2,IF(E25&lt;F25,1,3)))</f>
        <v>1</v>
      </c>
      <c r="E25" s="128">
        <v>1</v>
      </c>
      <c r="F25" s="129">
        <v>2</v>
      </c>
      <c r="G25" s="130">
        <f>IF(E25+F25=0,0,IF(E25=F25,2,IF(E25&gt;F25,1,3)))</f>
        <v>3</v>
      </c>
      <c r="H25" s="285" t="str">
        <f>CONCATENATE(A13,"_",B13)</f>
        <v>B08_B8_P</v>
      </c>
      <c r="I25" s="271"/>
      <c r="J25" s="96"/>
      <c r="K25" s="204" t="s">
        <v>65</v>
      </c>
      <c r="L25" s="205" t="s">
        <v>68</v>
      </c>
      <c r="M25" s="75" t="s">
        <v>89</v>
      </c>
      <c r="N25" s="121"/>
      <c r="O25" s="121"/>
      <c r="P25" s="121"/>
      <c r="Q25" s="198"/>
      <c r="R25" s="96"/>
      <c r="S25" s="96"/>
      <c r="T25" s="96"/>
      <c r="U25" s="96"/>
    </row>
    <row r="26" spans="1:23" ht="18" customHeight="1">
      <c r="A26" s="170"/>
      <c r="B26" s="121"/>
      <c r="C26" s="121"/>
      <c r="D26" s="121"/>
      <c r="E26" s="121"/>
      <c r="F26" s="121"/>
      <c r="G26" s="122"/>
      <c r="H26" s="122"/>
      <c r="I26" s="122"/>
      <c r="J26" s="96"/>
      <c r="K26" s="121"/>
      <c r="L26" s="121"/>
      <c r="M26" s="121"/>
      <c r="N26" s="121"/>
      <c r="O26" s="121"/>
      <c r="P26" s="121"/>
      <c r="Q26" s="96"/>
      <c r="R26" s="96"/>
      <c r="S26" s="96"/>
      <c r="T26" s="96"/>
      <c r="U26" s="96"/>
    </row>
    <row r="27" spans="1:23" ht="18" customHeight="1" thickBot="1">
      <c r="A27" s="94"/>
      <c r="B27" s="121"/>
      <c r="C27" s="121"/>
      <c r="D27" s="121"/>
      <c r="E27" s="121"/>
      <c r="F27" s="121"/>
      <c r="G27" s="122"/>
      <c r="H27" s="122"/>
      <c r="I27" s="122"/>
      <c r="J27" s="96"/>
      <c r="K27" s="121"/>
      <c r="L27" s="121"/>
      <c r="M27" s="121"/>
      <c r="N27" s="121"/>
      <c r="O27" s="121"/>
      <c r="P27" s="121"/>
      <c r="Q27" s="96"/>
      <c r="R27" s="96"/>
      <c r="S27" s="96"/>
      <c r="T27" s="96"/>
      <c r="U27" s="96"/>
    </row>
    <row r="28" spans="1:23" ht="18" customHeight="1" thickBot="1">
      <c r="A28" s="94"/>
      <c r="B28" s="121"/>
      <c r="C28" s="121"/>
      <c r="D28" s="272" t="s">
        <v>58</v>
      </c>
      <c r="E28" s="273"/>
      <c r="F28" s="121"/>
      <c r="G28" s="122"/>
      <c r="H28" s="122"/>
      <c r="I28" s="122"/>
      <c r="J28" s="96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3" ht="18" customHeight="1" thickBot="1">
      <c r="A29" s="97" t="s">
        <v>120</v>
      </c>
      <c r="B29" s="121"/>
      <c r="C29" s="121"/>
      <c r="D29" s="121"/>
      <c r="E29" s="121"/>
      <c r="F29" s="121"/>
      <c r="G29" s="122"/>
      <c r="H29" s="122"/>
      <c r="I29" s="122"/>
      <c r="J29" s="96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23" ht="18" customHeight="1" thickBot="1">
      <c r="A30" s="94"/>
      <c r="B30" s="102" t="s">
        <v>39</v>
      </c>
      <c r="C30" s="123"/>
      <c r="D30" s="123" t="s">
        <v>10</v>
      </c>
      <c r="E30" s="272" t="s">
        <v>43</v>
      </c>
      <c r="F30" s="273"/>
      <c r="G30" s="124" t="s">
        <v>10</v>
      </c>
      <c r="H30" s="206"/>
      <c r="I30" s="122"/>
      <c r="J30" s="96"/>
      <c r="K30" s="102" t="s">
        <v>39</v>
      </c>
      <c r="L30" s="194"/>
      <c r="M30" s="97" t="s">
        <v>58</v>
      </c>
      <c r="N30" s="121"/>
      <c r="O30" s="96"/>
      <c r="P30" s="96"/>
      <c r="Q30" s="121"/>
      <c r="R30" s="121"/>
      <c r="S30" s="121"/>
      <c r="T30" s="121"/>
      <c r="U30" s="121"/>
    </row>
    <row r="31" spans="1:23" ht="18" customHeight="1" thickBot="1">
      <c r="A31" s="70">
        <v>1</v>
      </c>
      <c r="B31" s="279" t="str">
        <f>CONCATENATE(A6,"_",B6)</f>
        <v>B01_B1_I</v>
      </c>
      <c r="C31" s="319"/>
      <c r="D31" s="207">
        <f>IF(E31+F31=0,0,IF(E31=F31,2,IF(E31&lt;F31,1,3)))</f>
        <v>0</v>
      </c>
      <c r="E31" s="208"/>
      <c r="F31" s="209"/>
      <c r="G31" s="210">
        <f>IF(E31+F31=0,0,IF(E31=F31,2,IF(E31&gt;F31,1,3)))</f>
        <v>0</v>
      </c>
      <c r="H31" s="320" t="str">
        <f>CONCATENATE(A8,"_",B8)</f>
        <v>B03_B3_K</v>
      </c>
      <c r="I31" s="280"/>
      <c r="J31" s="96"/>
      <c r="K31" s="195" t="s">
        <v>84</v>
      </c>
      <c r="L31" s="196" t="s">
        <v>68</v>
      </c>
      <c r="M31" s="197" t="s">
        <v>90</v>
      </c>
      <c r="N31" s="121"/>
      <c r="O31" s="96"/>
      <c r="P31" s="96"/>
      <c r="Q31" s="121"/>
      <c r="R31" s="121"/>
      <c r="S31" s="38" t="s">
        <v>20</v>
      </c>
      <c r="T31" s="121"/>
      <c r="U31" s="121"/>
    </row>
    <row r="32" spans="1:23" ht="18" customHeight="1" thickBot="1">
      <c r="A32" s="70"/>
      <c r="B32" s="106"/>
      <c r="C32" s="211"/>
      <c r="D32" s="111"/>
      <c r="E32" s="108"/>
      <c r="F32" s="108"/>
      <c r="G32" s="111"/>
      <c r="H32" s="211"/>
      <c r="I32" s="112"/>
      <c r="J32" s="96"/>
      <c r="K32" s="199"/>
      <c r="L32" s="200"/>
      <c r="M32" s="201"/>
      <c r="N32" s="121"/>
      <c r="O32" s="96"/>
      <c r="P32" s="96"/>
      <c r="Q32" s="121"/>
      <c r="R32" s="121"/>
      <c r="S32" s="41" t="s">
        <v>21</v>
      </c>
      <c r="T32" s="121"/>
      <c r="U32" s="121"/>
    </row>
    <row r="33" spans="1:21" ht="18" customHeight="1" thickBot="1">
      <c r="A33" s="70">
        <v>2</v>
      </c>
      <c r="B33" s="289" t="str">
        <f>CONCATENATE(A7,"_",B7)</f>
        <v>B02_B2_J</v>
      </c>
      <c r="C33" s="321"/>
      <c r="D33" s="212">
        <f>IF(E33+F33=0,0,IF(E33=F33,2,IF(E33&lt;F33,1,3)))</f>
        <v>0</v>
      </c>
      <c r="E33" s="213"/>
      <c r="F33" s="214"/>
      <c r="G33" s="215">
        <f>IF(E33+F33=0,0,IF(E33=F33,2,IF(E33&gt;F33,1,3)))</f>
        <v>0</v>
      </c>
      <c r="H33" s="318" t="str">
        <f>CONCATENATE(A9,"_",B9)</f>
        <v>B04_B4_L</v>
      </c>
      <c r="I33" s="287"/>
      <c r="J33" s="96"/>
      <c r="K33" s="202" t="s">
        <v>85</v>
      </c>
      <c r="L33" s="89" t="s">
        <v>68</v>
      </c>
      <c r="M33" s="203" t="s">
        <v>86</v>
      </c>
      <c r="N33" s="121"/>
      <c r="O33" s="96"/>
      <c r="P33" s="96"/>
      <c r="Q33" s="121"/>
      <c r="R33" s="121"/>
      <c r="S33" s="42" t="s">
        <v>22</v>
      </c>
      <c r="T33" s="121"/>
      <c r="U33" s="121"/>
    </row>
    <row r="34" spans="1:21" ht="18" customHeight="1" thickBot="1">
      <c r="A34" s="70"/>
      <c r="B34" s="106"/>
      <c r="C34" s="211"/>
      <c r="D34" s="111"/>
      <c r="E34" s="108"/>
      <c r="F34" s="108"/>
      <c r="G34" s="111"/>
      <c r="H34" s="211"/>
      <c r="I34" s="112"/>
      <c r="J34" s="96"/>
      <c r="K34" s="199"/>
      <c r="L34" s="200"/>
      <c r="M34" s="201"/>
      <c r="N34" s="121"/>
      <c r="O34" s="96"/>
      <c r="P34" s="96"/>
      <c r="Q34" s="121"/>
      <c r="R34" s="121"/>
      <c r="S34" s="42" t="s">
        <v>38</v>
      </c>
      <c r="T34" s="121"/>
      <c r="U34" s="121"/>
    </row>
    <row r="35" spans="1:21" ht="18" customHeight="1" thickBot="1">
      <c r="A35" s="70">
        <v>3</v>
      </c>
      <c r="B35" s="292" t="str">
        <f>CONCATENATE(A10,"_",B10)</f>
        <v>B05_B5_M</v>
      </c>
      <c r="C35" s="322"/>
      <c r="D35" s="212">
        <f>IF(E35+F35=0,0,IF(E35=F35,2,IF(E35&lt;F35,1,3)))</f>
        <v>0</v>
      </c>
      <c r="E35" s="216"/>
      <c r="F35" s="217"/>
      <c r="G35" s="215">
        <f>IF(E35+F35=0,0,IF(E35=F35,2,IF(E35&gt;F35,1,3)))</f>
        <v>0</v>
      </c>
      <c r="H35" s="269" t="str">
        <f>CONCATENATE(A13,"_",B13)</f>
        <v>B08_B8_P</v>
      </c>
      <c r="I35" s="271"/>
      <c r="J35" s="96"/>
      <c r="K35" s="202" t="s">
        <v>87</v>
      </c>
      <c r="L35" s="89" t="s">
        <v>68</v>
      </c>
      <c r="M35" s="203" t="s">
        <v>89</v>
      </c>
      <c r="N35" s="121"/>
      <c r="O35" s="96"/>
      <c r="P35" s="96"/>
      <c r="Q35" s="121"/>
      <c r="R35" s="121"/>
      <c r="S35" s="43" t="s">
        <v>78</v>
      </c>
      <c r="T35" s="121"/>
      <c r="U35" s="121"/>
    </row>
    <row r="36" spans="1:21" ht="18" customHeight="1" thickBot="1">
      <c r="A36" s="70"/>
      <c r="B36" s="106"/>
      <c r="C36" s="211"/>
      <c r="D36" s="111"/>
      <c r="E36" s="108"/>
      <c r="F36" s="108"/>
      <c r="G36" s="111"/>
      <c r="H36" s="211"/>
      <c r="I36" s="112"/>
      <c r="J36" s="96"/>
      <c r="K36" s="199"/>
      <c r="L36" s="200"/>
      <c r="M36" s="201"/>
      <c r="N36" s="121"/>
      <c r="O36" s="96"/>
      <c r="P36" s="96"/>
      <c r="Q36" s="121"/>
      <c r="R36" s="121"/>
      <c r="S36" s="121"/>
      <c r="T36" s="121"/>
      <c r="U36" s="121"/>
    </row>
    <row r="37" spans="1:21" ht="18" customHeight="1" thickBot="1">
      <c r="A37" s="70">
        <v>4</v>
      </c>
      <c r="B37" s="269" t="str">
        <f>CONCATENATE(A12,"_",B12)</f>
        <v>B07_B7_O</v>
      </c>
      <c r="C37" s="317"/>
      <c r="D37" s="218">
        <f>IF(E37+F37=0,0,IF(E37=F37,2,IF(E37&lt;F37,1,3)))</f>
        <v>0</v>
      </c>
      <c r="E37" s="219"/>
      <c r="F37" s="220"/>
      <c r="G37" s="221">
        <f>IF(E37+F37=0,0,IF(E37=F37,2,IF(E37&gt;F37,1,3)))</f>
        <v>0</v>
      </c>
      <c r="H37" s="269" t="str">
        <f>CONCATENATE(A11,"_",B11)</f>
        <v>B06_B6_N</v>
      </c>
      <c r="I37" s="271"/>
      <c r="J37" s="96"/>
      <c r="K37" s="222" t="s">
        <v>65</v>
      </c>
      <c r="L37" s="205" t="s">
        <v>68</v>
      </c>
      <c r="M37" s="223" t="s">
        <v>64</v>
      </c>
      <c r="N37" s="121"/>
      <c r="O37" s="96"/>
      <c r="P37" s="96"/>
      <c r="Q37" s="121"/>
      <c r="R37" s="121"/>
      <c r="S37" s="121"/>
      <c r="T37" s="121"/>
      <c r="U37" s="121"/>
    </row>
    <row r="38" spans="1:21" ht="18" customHeight="1">
      <c r="A38" s="121"/>
      <c r="B38" s="121"/>
      <c r="C38" s="121"/>
      <c r="D38" s="121"/>
      <c r="E38" s="121"/>
      <c r="F38" s="121"/>
      <c r="G38" s="122"/>
      <c r="H38" s="122"/>
      <c r="I38" s="122"/>
      <c r="J38" s="170"/>
      <c r="K38" s="121"/>
      <c r="L38" s="121"/>
      <c r="M38" s="121"/>
      <c r="N38" s="121"/>
      <c r="O38" s="96"/>
      <c r="P38" s="96"/>
      <c r="Q38" s="121"/>
      <c r="R38" s="121"/>
      <c r="S38" s="121"/>
      <c r="T38" s="121"/>
      <c r="U38" s="121"/>
    </row>
    <row r="39" spans="1:21" ht="18" customHeight="1">
      <c r="A39" s="121"/>
      <c r="B39" s="121"/>
      <c r="C39" s="121"/>
      <c r="D39" s="121"/>
      <c r="E39" s="121"/>
      <c r="F39" s="121"/>
      <c r="G39" s="122"/>
      <c r="H39" s="122"/>
      <c r="I39" s="122"/>
      <c r="J39" s="94"/>
      <c r="K39" s="121"/>
      <c r="L39" s="121"/>
      <c r="M39" s="121"/>
      <c r="N39" s="121"/>
      <c r="O39" s="96"/>
      <c r="P39" s="96"/>
      <c r="Q39" s="121"/>
      <c r="R39" s="121"/>
      <c r="S39" s="121"/>
      <c r="T39" s="121"/>
      <c r="U39" s="121"/>
    </row>
    <row r="40" spans="1:21" ht="18" customHeight="1">
      <c r="A40" s="121"/>
      <c r="B40" s="121"/>
      <c r="C40" s="121"/>
      <c r="D40" s="121"/>
      <c r="E40" s="121"/>
      <c r="F40" s="121"/>
      <c r="G40" s="122"/>
      <c r="H40" s="122"/>
      <c r="I40" s="122"/>
      <c r="J40" s="94"/>
      <c r="K40" s="121"/>
      <c r="L40" s="121"/>
      <c r="M40" s="121"/>
      <c r="N40" s="121"/>
      <c r="O40" s="96"/>
      <c r="P40" s="96"/>
      <c r="Q40" s="121"/>
      <c r="R40" s="121"/>
      <c r="S40" s="121"/>
      <c r="T40" s="121"/>
      <c r="U40" s="121"/>
    </row>
    <row r="41" spans="1:21" ht="18" customHeight="1" thickBot="1">
      <c r="A41" s="121"/>
      <c r="B41" s="121"/>
      <c r="C41" s="121"/>
      <c r="D41" s="121"/>
      <c r="E41" s="121"/>
      <c r="F41" s="121"/>
      <c r="G41" s="122"/>
      <c r="H41" s="122"/>
      <c r="I41" s="122"/>
      <c r="J41" s="121"/>
      <c r="K41" s="121"/>
      <c r="L41" s="121"/>
      <c r="M41" s="121"/>
      <c r="N41" s="121"/>
      <c r="O41" s="96"/>
      <c r="P41" s="96"/>
      <c r="Q41" s="121"/>
      <c r="R41" s="121"/>
      <c r="S41" s="121"/>
      <c r="T41" s="121"/>
      <c r="U41" s="121"/>
    </row>
    <row r="42" spans="1:21" ht="18" customHeight="1" thickBot="1">
      <c r="A42" s="121"/>
      <c r="B42" s="121"/>
      <c r="C42" s="121"/>
      <c r="D42" s="272" t="s">
        <v>61</v>
      </c>
      <c r="E42" s="273"/>
      <c r="F42" s="121"/>
      <c r="G42" s="122"/>
      <c r="H42" s="122"/>
      <c r="I42" s="122"/>
      <c r="J42" s="121"/>
      <c r="K42" s="121"/>
      <c r="L42" s="121"/>
      <c r="M42" s="121"/>
      <c r="N42" s="121"/>
      <c r="O42" s="96"/>
      <c r="P42" s="96"/>
      <c r="Q42" s="121"/>
      <c r="R42" s="121"/>
      <c r="S42" s="121"/>
      <c r="T42" s="121"/>
      <c r="U42" s="121"/>
    </row>
    <row r="43" spans="1:21" ht="18" customHeight="1" thickBot="1">
      <c r="A43" s="97" t="s">
        <v>120</v>
      </c>
      <c r="B43" s="121"/>
      <c r="C43" s="121"/>
      <c r="D43" s="121"/>
      <c r="E43" s="121"/>
      <c r="F43" s="121"/>
      <c r="G43" s="122"/>
      <c r="H43" s="122"/>
      <c r="I43" s="122"/>
      <c r="J43" s="121"/>
      <c r="K43" s="121"/>
      <c r="L43" s="121"/>
      <c r="M43" s="121"/>
      <c r="N43" s="121"/>
      <c r="O43" s="96"/>
      <c r="P43" s="96"/>
      <c r="Q43" s="121"/>
      <c r="R43" s="121"/>
      <c r="S43" s="121"/>
      <c r="T43" s="121"/>
      <c r="U43" s="121"/>
    </row>
    <row r="44" spans="1:21" ht="18" customHeight="1" thickBot="1">
      <c r="A44" s="94"/>
      <c r="B44" s="102" t="s">
        <v>39</v>
      </c>
      <c r="C44" s="123"/>
      <c r="D44" s="123" t="s">
        <v>10</v>
      </c>
      <c r="E44" s="272" t="s">
        <v>43</v>
      </c>
      <c r="F44" s="273"/>
      <c r="G44" s="124" t="s">
        <v>10</v>
      </c>
      <c r="H44" s="206"/>
      <c r="I44" s="122"/>
      <c r="J44" s="121"/>
      <c r="K44" s="102" t="s">
        <v>39</v>
      </c>
      <c r="L44" s="194"/>
      <c r="M44" s="97" t="s">
        <v>61</v>
      </c>
      <c r="N44" s="121"/>
      <c r="O44" s="96"/>
      <c r="P44" s="96"/>
      <c r="Q44" s="121"/>
      <c r="R44" s="121"/>
      <c r="S44" s="121"/>
      <c r="T44" s="121"/>
      <c r="U44" s="121"/>
    </row>
    <row r="45" spans="1:21" ht="18" customHeight="1" thickBot="1">
      <c r="A45" s="71">
        <v>8</v>
      </c>
      <c r="B45" s="279" t="str">
        <f>CONCATENATE(A6,"_",B6)</f>
        <v>B01_B1_I</v>
      </c>
      <c r="C45" s="280"/>
      <c r="D45" s="125">
        <f>IF(E45+F45=0,0,IF(E45=F45,2,IF(E45&lt;F45,1,3)))</f>
        <v>0</v>
      </c>
      <c r="E45" s="103"/>
      <c r="F45" s="104"/>
      <c r="G45" s="105">
        <f>IF(E45+F45=0,0,IF(E45=F45,2,IF(E45&gt;F45,1,3)))</f>
        <v>0</v>
      </c>
      <c r="H45" s="279" t="str">
        <f>CONCATENATE(A9,"_",B9)</f>
        <v>B04_B4_L</v>
      </c>
      <c r="I45" s="280"/>
      <c r="J45" s="121"/>
      <c r="K45" s="195" t="s">
        <v>91</v>
      </c>
      <c r="L45" s="196" t="s">
        <v>68</v>
      </c>
      <c r="M45" s="197" t="s">
        <v>86</v>
      </c>
      <c r="N45" s="121"/>
      <c r="O45" s="96"/>
      <c r="P45" s="96"/>
      <c r="Q45" s="121"/>
      <c r="R45" s="121"/>
      <c r="S45" s="40" t="s">
        <v>24</v>
      </c>
      <c r="T45" s="121"/>
      <c r="U45" s="121"/>
    </row>
    <row r="46" spans="1:21" ht="18" customHeight="1" thickBot="1">
      <c r="A46" s="70"/>
      <c r="B46" s="106"/>
      <c r="C46" s="107"/>
      <c r="D46" s="111"/>
      <c r="E46" s="109"/>
      <c r="F46" s="110"/>
      <c r="G46" s="111"/>
      <c r="H46" s="106"/>
      <c r="I46" s="112"/>
      <c r="J46" s="121"/>
      <c r="K46" s="199"/>
      <c r="L46" s="200"/>
      <c r="M46" s="201"/>
      <c r="N46" s="121"/>
      <c r="O46" s="96"/>
      <c r="P46" s="96"/>
      <c r="Q46" s="121"/>
      <c r="R46" s="121"/>
      <c r="S46" s="41" t="s">
        <v>25</v>
      </c>
      <c r="T46" s="121"/>
      <c r="U46" s="121"/>
    </row>
    <row r="47" spans="1:21" ht="18" customHeight="1" thickBot="1">
      <c r="A47" s="70">
        <v>7</v>
      </c>
      <c r="B47" s="281" t="str">
        <f>CONCATENATE(A7,"_",B7)</f>
        <v>B02_B2_J</v>
      </c>
      <c r="C47" s="282"/>
      <c r="D47" s="126">
        <f>IF(E47+F47=0,0,IF(E47=F47,2,IF(E47&lt;F47,1,3)))</f>
        <v>0</v>
      </c>
      <c r="E47" s="113"/>
      <c r="F47" s="114"/>
      <c r="G47" s="115">
        <f>IF(E47+F47=0,0,IF(E47=F47,2,IF(E47&gt;F47,1,3)))</f>
        <v>0</v>
      </c>
      <c r="H47" s="286" t="str">
        <f>CONCATENATE(A8,"_",B8)</f>
        <v>B03_B3_K</v>
      </c>
      <c r="I47" s="287"/>
      <c r="J47" s="121"/>
      <c r="K47" s="202" t="s">
        <v>92</v>
      </c>
      <c r="L47" s="89" t="s">
        <v>68</v>
      </c>
      <c r="M47" s="203" t="s">
        <v>90</v>
      </c>
      <c r="N47" s="121"/>
      <c r="O47" s="96"/>
      <c r="P47" s="96"/>
      <c r="Q47" s="121"/>
      <c r="R47" s="121"/>
      <c r="S47" s="42" t="s">
        <v>77</v>
      </c>
      <c r="T47" s="121"/>
      <c r="U47" s="121"/>
    </row>
    <row r="48" spans="1:21" ht="18" customHeight="1" thickBot="1">
      <c r="A48" s="70"/>
      <c r="B48" s="106"/>
      <c r="C48" s="107"/>
      <c r="D48" s="111"/>
      <c r="E48" s="109"/>
      <c r="F48" s="110"/>
      <c r="G48" s="111"/>
      <c r="H48" s="106"/>
      <c r="I48" s="112"/>
      <c r="J48" s="121"/>
      <c r="K48" s="199"/>
      <c r="L48" s="200"/>
      <c r="M48" s="201"/>
      <c r="N48" s="121"/>
      <c r="O48" s="96"/>
      <c r="P48" s="96"/>
      <c r="Q48" s="121"/>
      <c r="R48" s="121"/>
      <c r="S48" s="42" t="s">
        <v>37</v>
      </c>
      <c r="T48" s="121"/>
      <c r="U48" s="121"/>
    </row>
    <row r="49" spans="1:21" ht="18" customHeight="1" thickBot="1">
      <c r="A49" s="71">
        <v>6</v>
      </c>
      <c r="B49" s="283" t="str">
        <f>CONCATENATE(A12,"_",B12)</f>
        <v>B07_B7_O</v>
      </c>
      <c r="C49" s="284"/>
      <c r="D49" s="126">
        <f>IF(E49+F49=0,0,IF(E49=F49,2,IF(E49&lt;F49,1,3)))</f>
        <v>0</v>
      </c>
      <c r="E49" s="116"/>
      <c r="F49" s="117"/>
      <c r="G49" s="115">
        <f>IF(E49+F49=0,0,IF(E49=F49,2,IF(E49&gt;F49,1,3)))</f>
        <v>0</v>
      </c>
      <c r="H49" s="285" t="str">
        <f>CONCATENATE(A10,"_",B10)</f>
        <v>B05_B5_M</v>
      </c>
      <c r="I49" s="271"/>
      <c r="J49" s="121"/>
      <c r="K49" s="202" t="s">
        <v>93</v>
      </c>
      <c r="L49" s="89" t="s">
        <v>68</v>
      </c>
      <c r="M49" s="203" t="s">
        <v>63</v>
      </c>
      <c r="N49" s="121"/>
      <c r="O49" s="96"/>
      <c r="P49" s="96"/>
      <c r="Q49" s="121"/>
      <c r="R49" s="121"/>
      <c r="S49" s="43" t="s">
        <v>79</v>
      </c>
      <c r="T49" s="121"/>
      <c r="U49" s="121"/>
    </row>
    <row r="50" spans="1:21" ht="18" customHeight="1" thickBot="1">
      <c r="A50" s="70"/>
      <c r="B50" s="106"/>
      <c r="C50" s="107"/>
      <c r="D50" s="111"/>
      <c r="E50" s="109"/>
      <c r="F50" s="110"/>
      <c r="G50" s="111"/>
      <c r="H50" s="106"/>
      <c r="I50" s="112"/>
      <c r="J50" s="121"/>
      <c r="K50" s="199"/>
      <c r="L50" s="200"/>
      <c r="M50" s="201"/>
      <c r="N50" s="121"/>
      <c r="O50" s="96"/>
      <c r="P50" s="96"/>
      <c r="Q50" s="121"/>
      <c r="R50" s="121"/>
      <c r="S50" s="121"/>
      <c r="T50" s="121"/>
      <c r="U50" s="121"/>
    </row>
    <row r="51" spans="1:21" ht="18" customHeight="1" thickBot="1">
      <c r="A51" s="71">
        <v>5</v>
      </c>
      <c r="B51" s="285" t="str">
        <f>CONCATENATE(A13,"_",B13)</f>
        <v>B08_B8_P</v>
      </c>
      <c r="C51" s="271"/>
      <c r="D51" s="127">
        <f>IF(E51+F51=0,0,IF(E51=F51,2,IF(E51&lt;F51,1,3)))</f>
        <v>0</v>
      </c>
      <c r="E51" s="128"/>
      <c r="F51" s="129"/>
      <c r="G51" s="130">
        <f>IF(E51+F51=0,0,IF(E51=F51,2,IF(E51&gt;F51,1,3)))</f>
        <v>0</v>
      </c>
      <c r="H51" s="285" t="str">
        <f>CONCATENATE(A11,"_",B11)</f>
        <v>B06_B6_N</v>
      </c>
      <c r="I51" s="271"/>
      <c r="J51" s="121"/>
      <c r="K51" s="222" t="s">
        <v>89</v>
      </c>
      <c r="L51" s="205" t="s">
        <v>68</v>
      </c>
      <c r="M51" s="223" t="s">
        <v>64</v>
      </c>
      <c r="N51" s="121"/>
      <c r="O51" s="96"/>
      <c r="P51" s="96"/>
      <c r="Q51" s="121"/>
      <c r="R51" s="121"/>
      <c r="S51" s="121"/>
      <c r="T51" s="121"/>
      <c r="U51" s="121"/>
    </row>
    <row r="52" spans="1:21" ht="18" customHeight="1">
      <c r="A52" s="121"/>
      <c r="B52" s="224"/>
      <c r="C52" s="224"/>
      <c r="D52" s="225"/>
      <c r="E52" s="226"/>
      <c r="F52" s="226"/>
      <c r="G52" s="227"/>
      <c r="H52" s="228"/>
      <c r="I52" s="228"/>
      <c r="J52" s="94"/>
      <c r="K52" s="229"/>
      <c r="L52" s="229"/>
      <c r="M52" s="229"/>
      <c r="N52" s="121"/>
      <c r="O52" s="96"/>
      <c r="P52" s="96"/>
      <c r="Q52" s="121"/>
      <c r="R52" s="121"/>
      <c r="S52" s="121"/>
      <c r="T52" s="121"/>
      <c r="U52" s="121"/>
    </row>
    <row r="53" spans="1:21" ht="18" customHeight="1" thickBot="1">
      <c r="A53" s="121"/>
      <c r="B53" s="121"/>
      <c r="C53" s="121"/>
      <c r="D53" s="121"/>
      <c r="E53" s="121"/>
      <c r="F53" s="121"/>
      <c r="G53" s="122"/>
      <c r="H53" s="122"/>
      <c r="I53" s="122"/>
      <c r="J53" s="94"/>
      <c r="K53" s="121"/>
      <c r="L53" s="121"/>
      <c r="M53" s="121"/>
      <c r="N53" s="121"/>
      <c r="O53" s="96"/>
      <c r="P53" s="96"/>
      <c r="Q53" s="121"/>
      <c r="R53" s="121"/>
      <c r="S53" s="121"/>
      <c r="T53" s="121"/>
      <c r="U53" s="121"/>
    </row>
    <row r="54" spans="1:21" ht="18" customHeight="1" thickBot="1">
      <c r="A54" s="121"/>
      <c r="B54" s="121"/>
      <c r="C54" s="121"/>
      <c r="D54" s="272" t="s">
        <v>59</v>
      </c>
      <c r="E54" s="273"/>
      <c r="F54" s="121"/>
      <c r="G54" s="122"/>
      <c r="H54" s="122"/>
      <c r="I54" s="122"/>
      <c r="J54" s="94"/>
      <c r="K54" s="121"/>
      <c r="L54" s="121"/>
      <c r="M54" s="121"/>
      <c r="N54" s="121"/>
      <c r="O54" s="96"/>
      <c r="P54" s="96"/>
      <c r="Q54" s="121"/>
      <c r="R54" s="121"/>
      <c r="S54" s="121"/>
      <c r="T54" s="121"/>
      <c r="U54" s="121"/>
    </row>
    <row r="55" spans="1:21" ht="18" customHeight="1" thickBot="1">
      <c r="A55" s="97" t="s">
        <v>120</v>
      </c>
      <c r="B55" s="121"/>
      <c r="C55" s="121"/>
      <c r="D55" s="121"/>
      <c r="E55" s="121"/>
      <c r="F55" s="121"/>
      <c r="G55" s="122"/>
      <c r="H55" s="122"/>
      <c r="I55" s="122"/>
      <c r="J55" s="121"/>
      <c r="K55" s="121"/>
      <c r="L55" s="121"/>
      <c r="M55" s="121"/>
      <c r="N55" s="121"/>
      <c r="O55" s="121"/>
      <c r="P55" s="96"/>
      <c r="Q55" s="96"/>
      <c r="R55" s="121"/>
      <c r="S55" s="121"/>
      <c r="T55" s="121"/>
      <c r="U55" s="121"/>
    </row>
    <row r="56" spans="1:21" ht="18" customHeight="1" thickBot="1">
      <c r="A56" s="94"/>
      <c r="B56" s="102" t="s">
        <v>39</v>
      </c>
      <c r="C56" s="123"/>
      <c r="D56" s="123" t="s">
        <v>10</v>
      </c>
      <c r="E56" s="272" t="s">
        <v>43</v>
      </c>
      <c r="F56" s="273"/>
      <c r="G56" s="124" t="s">
        <v>10</v>
      </c>
      <c r="H56" s="206"/>
      <c r="I56" s="122"/>
      <c r="J56" s="121"/>
      <c r="K56" s="102" t="s">
        <v>39</v>
      </c>
      <c r="L56" s="194"/>
      <c r="M56" s="97" t="s">
        <v>59</v>
      </c>
      <c r="N56" s="121"/>
      <c r="O56" s="121"/>
      <c r="P56" s="96"/>
      <c r="Q56" s="96"/>
      <c r="R56" s="121"/>
    </row>
    <row r="57" spans="1:21" ht="18" customHeight="1" thickBot="1">
      <c r="A57" s="70">
        <v>2</v>
      </c>
      <c r="B57" s="279" t="str">
        <f>CONCATENATE(A6,"_",B6)</f>
        <v>B01_B1_I</v>
      </c>
      <c r="C57" s="280"/>
      <c r="D57" s="125">
        <f>IF(E57+F57=0,0,IF(E57=F57,2,IF(E57&lt;F57,1,3)))</f>
        <v>0</v>
      </c>
      <c r="E57" s="103"/>
      <c r="F57" s="104"/>
      <c r="G57" s="105">
        <f>IF(E57+F57=0,0,IF(E57=F57,2,IF(E57&gt;F57,1,3)))</f>
        <v>0</v>
      </c>
      <c r="H57" s="279" t="str">
        <f>CONCATENATE(A10,"_",B10)</f>
        <v>B05_B5_M</v>
      </c>
      <c r="I57" s="280"/>
      <c r="J57" s="121"/>
      <c r="K57" s="195" t="s">
        <v>91</v>
      </c>
      <c r="L57" s="196" t="s">
        <v>68</v>
      </c>
      <c r="M57" s="197" t="s">
        <v>87</v>
      </c>
      <c r="N57" s="121"/>
      <c r="O57" s="121"/>
      <c r="P57" s="96"/>
      <c r="Q57" s="96"/>
      <c r="R57" s="121"/>
      <c r="S57" s="40" t="s">
        <v>28</v>
      </c>
      <c r="T57" s="37"/>
    </row>
    <row r="58" spans="1:21" ht="18" customHeight="1" thickBot="1">
      <c r="A58" s="70"/>
      <c r="B58" s="106"/>
      <c r="C58" s="107"/>
      <c r="D58" s="111"/>
      <c r="E58" s="109"/>
      <c r="F58" s="110"/>
      <c r="G58" s="111"/>
      <c r="H58" s="106"/>
      <c r="I58" s="112"/>
      <c r="J58" s="121"/>
      <c r="K58" s="199"/>
      <c r="L58" s="200"/>
      <c r="M58" s="201"/>
      <c r="N58" s="121"/>
      <c r="O58" s="121"/>
      <c r="P58" s="96"/>
      <c r="Q58" s="96"/>
      <c r="R58" s="121"/>
      <c r="S58" s="41" t="s">
        <v>29</v>
      </c>
      <c r="T58" s="37"/>
    </row>
    <row r="59" spans="1:21" ht="18" customHeight="1" thickBot="1">
      <c r="A59" s="70">
        <v>1</v>
      </c>
      <c r="B59" s="281" t="str">
        <f>CONCATENATE(A7,"_",B7)</f>
        <v>B02_B2_J</v>
      </c>
      <c r="C59" s="282"/>
      <c r="D59" s="126">
        <f>IF(E59+F59=0,0,IF(E59=F59,2,IF(E59&lt;F59,1,3)))</f>
        <v>0</v>
      </c>
      <c r="E59" s="113"/>
      <c r="F59" s="114"/>
      <c r="G59" s="115">
        <f>IF(E59+F59=0,0,IF(E59=F59,2,IF(E59&gt;F59,1,3)))</f>
        <v>0</v>
      </c>
      <c r="H59" s="286" t="str">
        <f>CONCATENATE(A12,"_",B12)</f>
        <v>B07_B7_O</v>
      </c>
      <c r="I59" s="287"/>
      <c r="J59" s="121"/>
      <c r="K59" s="202" t="s">
        <v>85</v>
      </c>
      <c r="L59" s="89" t="s">
        <v>68</v>
      </c>
      <c r="M59" s="203" t="s">
        <v>65</v>
      </c>
      <c r="N59" s="121"/>
      <c r="O59" s="121"/>
      <c r="P59" s="96"/>
      <c r="Q59" s="96"/>
      <c r="R59" s="121"/>
      <c r="S59" s="42" t="s">
        <v>33</v>
      </c>
      <c r="T59" s="37"/>
    </row>
    <row r="60" spans="1:21" ht="18" customHeight="1" thickBot="1">
      <c r="A60" s="70"/>
      <c r="B60" s="106"/>
      <c r="C60" s="107"/>
      <c r="D60" s="111"/>
      <c r="E60" s="109"/>
      <c r="F60" s="110"/>
      <c r="G60" s="111"/>
      <c r="H60" s="106"/>
      <c r="I60" s="112"/>
      <c r="J60" s="121"/>
      <c r="K60" s="199"/>
      <c r="L60" s="200"/>
      <c r="M60" s="201"/>
      <c r="N60" s="121"/>
      <c r="O60" s="121"/>
      <c r="P60" s="96"/>
      <c r="Q60" s="96"/>
      <c r="R60" s="121"/>
      <c r="S60" s="42" t="s">
        <v>34</v>
      </c>
      <c r="T60" s="37"/>
    </row>
    <row r="61" spans="1:21" ht="18" customHeight="1" thickBot="1">
      <c r="A61" s="71">
        <v>4</v>
      </c>
      <c r="B61" s="283" t="str">
        <f>CONCATENATE(A8,"_",B8)</f>
        <v>B03_B3_K</v>
      </c>
      <c r="C61" s="284"/>
      <c r="D61" s="126">
        <f>IF(E61+F61=0,0,IF(E61=F61,2,IF(E61&lt;F61,1,3)))</f>
        <v>0</v>
      </c>
      <c r="E61" s="116"/>
      <c r="F61" s="117"/>
      <c r="G61" s="115">
        <f>IF(E61+F61=0,0,IF(E61=F61,2,IF(E61&gt;F61,1,3)))</f>
        <v>0</v>
      </c>
      <c r="H61" s="285" t="str">
        <f>CONCATENATE(A13,"_",B13)</f>
        <v>B08_B8_P</v>
      </c>
      <c r="I61" s="271"/>
      <c r="J61" s="121"/>
      <c r="K61" s="202" t="s">
        <v>90</v>
      </c>
      <c r="L61" s="89" t="s">
        <v>68</v>
      </c>
      <c r="M61" s="203" t="s">
        <v>89</v>
      </c>
      <c r="N61" s="121"/>
      <c r="O61" s="121"/>
      <c r="P61" s="96"/>
      <c r="Q61" s="96"/>
      <c r="R61" s="121"/>
      <c r="S61" s="43" t="s">
        <v>18</v>
      </c>
      <c r="T61" s="37"/>
    </row>
    <row r="62" spans="1:21" ht="18" customHeight="1" thickBot="1">
      <c r="A62" s="70"/>
      <c r="B62" s="106"/>
      <c r="C62" s="107"/>
      <c r="D62" s="111"/>
      <c r="E62" s="109"/>
      <c r="F62" s="110"/>
      <c r="G62" s="111"/>
      <c r="H62" s="106"/>
      <c r="I62" s="112"/>
      <c r="J62" s="121"/>
      <c r="K62" s="199"/>
      <c r="L62" s="200"/>
      <c r="M62" s="201"/>
      <c r="N62" s="121"/>
      <c r="O62" s="121"/>
      <c r="P62" s="96"/>
      <c r="Q62" s="96"/>
      <c r="R62" s="121"/>
      <c r="S62" s="121"/>
      <c r="T62" s="121"/>
      <c r="U62" s="121"/>
    </row>
    <row r="63" spans="1:21" ht="18" customHeight="1" thickBot="1">
      <c r="A63" s="70">
        <v>3</v>
      </c>
      <c r="B63" s="285" t="str">
        <f>CONCATENATE(A9,"_",B9)</f>
        <v>B04_B4_L</v>
      </c>
      <c r="C63" s="271"/>
      <c r="D63" s="127">
        <f>IF(E63+F63=0,0,IF(E63=F63,2,IF(E63&lt;F63,1,3)))</f>
        <v>0</v>
      </c>
      <c r="E63" s="128"/>
      <c r="F63" s="129"/>
      <c r="G63" s="130">
        <f>IF(E63+F63=0,0,IF(E63=F63,2,IF(E63&gt;F63,1,3)))</f>
        <v>0</v>
      </c>
      <c r="H63" s="285" t="str">
        <f>CONCATENATE(A11,"_",B11)</f>
        <v>B06_B6_N</v>
      </c>
      <c r="I63" s="271"/>
      <c r="J63" s="121"/>
      <c r="K63" s="222" t="s">
        <v>86</v>
      </c>
      <c r="L63" s="205" t="s">
        <v>68</v>
      </c>
      <c r="M63" s="223" t="s">
        <v>64</v>
      </c>
      <c r="N63" s="121"/>
      <c r="O63" s="121"/>
      <c r="P63" s="96"/>
      <c r="Q63" s="96"/>
      <c r="R63" s="121"/>
      <c r="S63" s="121"/>
      <c r="T63" s="121"/>
      <c r="U63" s="121"/>
    </row>
    <row r="64" spans="1:21" ht="18" customHeight="1">
      <c r="A64" s="121"/>
      <c r="B64" s="121"/>
      <c r="C64" s="121"/>
      <c r="D64" s="121"/>
      <c r="E64" s="121"/>
      <c r="F64" s="121"/>
      <c r="G64" s="122"/>
      <c r="H64" s="122"/>
      <c r="I64" s="122"/>
      <c r="J64" s="94"/>
      <c r="K64" s="121"/>
      <c r="L64" s="121"/>
      <c r="M64" s="121"/>
      <c r="N64" s="121"/>
      <c r="O64" s="96"/>
      <c r="P64" s="96"/>
      <c r="Q64" s="121"/>
      <c r="R64" s="121"/>
      <c r="S64" s="121"/>
      <c r="T64" s="121"/>
      <c r="U64" s="121"/>
    </row>
    <row r="65" spans="1:21" ht="18" customHeight="1" thickBot="1">
      <c r="A65" s="121"/>
      <c r="B65" s="121"/>
      <c r="C65" s="121"/>
      <c r="D65" s="121"/>
      <c r="E65" s="121"/>
      <c r="F65" s="121"/>
      <c r="G65" s="122"/>
      <c r="H65" s="122"/>
      <c r="I65" s="122"/>
      <c r="J65" s="94"/>
      <c r="K65" s="121"/>
      <c r="L65" s="121"/>
      <c r="M65" s="121"/>
      <c r="N65" s="121"/>
      <c r="O65" s="96"/>
      <c r="P65" s="96"/>
      <c r="Q65" s="121"/>
      <c r="R65" s="121"/>
      <c r="S65" s="121"/>
      <c r="T65" s="121"/>
      <c r="U65" s="121"/>
    </row>
    <row r="66" spans="1:21" ht="18" customHeight="1" thickBot="1">
      <c r="A66" s="121"/>
      <c r="B66" s="121"/>
      <c r="C66" s="121"/>
      <c r="D66" s="272" t="s">
        <v>60</v>
      </c>
      <c r="E66" s="273"/>
      <c r="F66" s="121"/>
      <c r="G66" s="122"/>
      <c r="H66" s="122"/>
      <c r="I66" s="122"/>
      <c r="J66" s="94"/>
      <c r="K66" s="121"/>
      <c r="L66" s="121"/>
      <c r="M66" s="121"/>
      <c r="N66" s="121"/>
      <c r="O66" s="96"/>
      <c r="P66" s="96"/>
      <c r="Q66" s="121"/>
      <c r="R66" s="121"/>
      <c r="S66" s="121"/>
      <c r="T66" s="121"/>
      <c r="U66" s="121"/>
    </row>
    <row r="67" spans="1:21" ht="18" customHeight="1" thickBot="1">
      <c r="A67" s="97" t="s">
        <v>120</v>
      </c>
      <c r="B67" s="121"/>
      <c r="C67" s="121"/>
      <c r="D67" s="121"/>
      <c r="E67" s="121"/>
      <c r="F67" s="121"/>
      <c r="G67" s="122"/>
      <c r="H67" s="122"/>
      <c r="I67" s="122"/>
      <c r="J67" s="121"/>
      <c r="K67" s="121"/>
      <c r="L67" s="121"/>
      <c r="M67" s="121"/>
      <c r="N67" s="121"/>
      <c r="O67" s="96"/>
      <c r="P67" s="96"/>
      <c r="Q67" s="121"/>
      <c r="R67" s="121"/>
      <c r="S67" s="121"/>
      <c r="T67" s="121"/>
      <c r="U67" s="121"/>
    </row>
    <row r="68" spans="1:21" ht="18" customHeight="1" thickBot="1">
      <c r="A68" s="94"/>
      <c r="B68" s="102" t="s">
        <v>39</v>
      </c>
      <c r="C68" s="123"/>
      <c r="D68" s="123" t="s">
        <v>10</v>
      </c>
      <c r="E68" s="272" t="s">
        <v>43</v>
      </c>
      <c r="F68" s="273"/>
      <c r="G68" s="124" t="s">
        <v>10</v>
      </c>
      <c r="H68" s="206"/>
      <c r="I68" s="122"/>
      <c r="J68" s="121"/>
      <c r="K68" s="102" t="s">
        <v>39</v>
      </c>
      <c r="L68" s="194"/>
      <c r="M68" s="97" t="s">
        <v>60</v>
      </c>
      <c r="N68" s="121"/>
      <c r="O68" s="96"/>
      <c r="P68" s="96"/>
      <c r="Q68" s="121"/>
      <c r="R68" s="121"/>
      <c r="S68" s="121"/>
      <c r="T68" s="121"/>
      <c r="U68" s="121"/>
    </row>
    <row r="69" spans="1:21" ht="18" customHeight="1" thickBot="1">
      <c r="A69" s="71">
        <v>6</v>
      </c>
      <c r="B69" s="279" t="str">
        <f>CONCATENATE(A6,"_",B6)</f>
        <v>B01_B1_I</v>
      </c>
      <c r="C69" s="280"/>
      <c r="D69" s="125">
        <f>IF(E69+F69=0,0,IF(E69=F69,2,IF(E69&lt;F69,1,3)))</f>
        <v>0</v>
      </c>
      <c r="E69" s="103"/>
      <c r="F69" s="104"/>
      <c r="G69" s="105">
        <f>IF(E69+F69=0,0,IF(E69=F69,2,IF(E69&gt;F69,1,3)))</f>
        <v>0</v>
      </c>
      <c r="H69" s="279" t="str">
        <f>CONCATENATE(A11,"_",B11)</f>
        <v>B06_B6_N</v>
      </c>
      <c r="I69" s="280"/>
      <c r="J69" s="121"/>
      <c r="K69" s="195" t="s">
        <v>84</v>
      </c>
      <c r="L69" s="196" t="s">
        <v>68</v>
      </c>
      <c r="M69" s="197" t="s">
        <v>88</v>
      </c>
      <c r="N69" s="121"/>
      <c r="O69" s="96"/>
      <c r="P69" s="96"/>
      <c r="Q69" s="121"/>
      <c r="R69" s="121"/>
      <c r="S69" s="40" t="s">
        <v>31</v>
      </c>
      <c r="T69" s="121"/>
      <c r="U69" s="121"/>
    </row>
    <row r="70" spans="1:21" ht="18" customHeight="1" thickBot="1">
      <c r="A70" s="70"/>
      <c r="B70" s="106"/>
      <c r="C70" s="107"/>
      <c r="D70" s="111"/>
      <c r="E70" s="109"/>
      <c r="F70" s="110"/>
      <c r="G70" s="111"/>
      <c r="H70" s="106"/>
      <c r="I70" s="112"/>
      <c r="J70" s="121"/>
      <c r="K70" s="199"/>
      <c r="L70" s="200"/>
      <c r="M70" s="201"/>
      <c r="N70" s="121"/>
      <c r="O70" s="96"/>
      <c r="P70" s="96"/>
      <c r="Q70" s="121"/>
      <c r="R70" s="121"/>
      <c r="S70" s="41" t="s">
        <v>32</v>
      </c>
      <c r="T70" s="121"/>
      <c r="U70" s="121"/>
    </row>
    <row r="71" spans="1:21" ht="18" customHeight="1" thickBot="1">
      <c r="A71" s="70">
        <v>4</v>
      </c>
      <c r="B71" s="281" t="str">
        <f>CONCATENATE(A7,"_",B7)</f>
        <v>B02_B2_J</v>
      </c>
      <c r="C71" s="282"/>
      <c r="D71" s="126">
        <f>IF(E71+F71=0,0,IF(E71=F71,2,IF(E71&lt;F71,1,3)))</f>
        <v>0</v>
      </c>
      <c r="E71" s="113"/>
      <c r="F71" s="114"/>
      <c r="G71" s="115">
        <f>IF(E71+F71=0,0,IF(E71=F71,2,IF(E71&gt;F71,1,3)))</f>
        <v>0</v>
      </c>
      <c r="H71" s="286" t="str">
        <f>CONCATENATE(A10,"_",B10)</f>
        <v>B05_B5_M</v>
      </c>
      <c r="I71" s="287"/>
      <c r="J71" s="121"/>
      <c r="K71" s="202" t="s">
        <v>92</v>
      </c>
      <c r="L71" s="89" t="s">
        <v>68</v>
      </c>
      <c r="M71" s="203" t="s">
        <v>87</v>
      </c>
      <c r="N71" s="121"/>
      <c r="O71" s="96"/>
      <c r="P71" s="96"/>
      <c r="Q71" s="121"/>
      <c r="R71" s="121"/>
      <c r="S71" s="42" t="s">
        <v>26</v>
      </c>
      <c r="T71" s="121"/>
      <c r="U71" s="121"/>
    </row>
    <row r="72" spans="1:21" ht="18" customHeight="1" thickBot="1">
      <c r="A72" s="70"/>
      <c r="B72" s="106"/>
      <c r="C72" s="107"/>
      <c r="D72" s="111"/>
      <c r="E72" s="109"/>
      <c r="F72" s="110"/>
      <c r="G72" s="111"/>
      <c r="H72" s="106"/>
      <c r="I72" s="112"/>
      <c r="J72" s="121"/>
      <c r="K72" s="199"/>
      <c r="L72" s="200"/>
      <c r="M72" s="201"/>
      <c r="N72" s="121"/>
      <c r="O72" s="96"/>
      <c r="P72" s="96"/>
      <c r="Q72" s="121"/>
      <c r="R72" s="121"/>
      <c r="S72" s="42" t="s">
        <v>30</v>
      </c>
      <c r="T72" s="121"/>
      <c r="U72" s="121"/>
    </row>
    <row r="73" spans="1:21" ht="18" customHeight="1" thickBot="1">
      <c r="A73" s="71">
        <v>5</v>
      </c>
      <c r="B73" s="283" t="str">
        <f>CONCATENATE(A8,"_",B8)</f>
        <v>B03_B3_K</v>
      </c>
      <c r="C73" s="284"/>
      <c r="D73" s="126">
        <f>IF(E73+F73=0,0,IF(E73=F73,2,IF(E73&lt;F73,1,3)))</f>
        <v>0</v>
      </c>
      <c r="E73" s="116"/>
      <c r="F73" s="117"/>
      <c r="G73" s="115">
        <f>IF(E73+F73=0,0,IF(E73=F73,2,IF(E73&gt;F73,1,3)))</f>
        <v>0</v>
      </c>
      <c r="H73" s="285" t="str">
        <f>CONCATENATE(A12,"_",B12)</f>
        <v>B07_B7_O</v>
      </c>
      <c r="I73" s="271"/>
      <c r="J73" s="121"/>
      <c r="K73" s="202" t="s">
        <v>66</v>
      </c>
      <c r="L73" s="89" t="s">
        <v>68</v>
      </c>
      <c r="M73" s="203" t="s">
        <v>65</v>
      </c>
      <c r="N73" s="121"/>
      <c r="O73" s="96"/>
      <c r="P73" s="96"/>
      <c r="Q73" s="121"/>
      <c r="R73" s="121"/>
      <c r="S73" s="43" t="s">
        <v>27</v>
      </c>
      <c r="T73" s="121"/>
      <c r="U73" s="121"/>
    </row>
    <row r="74" spans="1:21" ht="18" customHeight="1" thickBot="1">
      <c r="A74" s="70"/>
      <c r="B74" s="106"/>
      <c r="C74" s="107"/>
      <c r="D74" s="111"/>
      <c r="E74" s="109"/>
      <c r="F74" s="110"/>
      <c r="G74" s="111"/>
      <c r="H74" s="106"/>
      <c r="I74" s="112"/>
      <c r="J74" s="121"/>
      <c r="K74" s="199"/>
      <c r="L74" s="200"/>
      <c r="M74" s="201"/>
      <c r="N74" s="121"/>
      <c r="O74" s="96"/>
      <c r="P74" s="96"/>
      <c r="Q74" s="121"/>
      <c r="R74" s="121"/>
      <c r="S74" s="121"/>
      <c r="T74" s="121"/>
      <c r="U74" s="121"/>
    </row>
    <row r="75" spans="1:21" ht="18" customHeight="1" thickBot="1">
      <c r="A75" s="71">
        <v>7</v>
      </c>
      <c r="B75" s="285" t="str">
        <f>CONCATENATE(A9,"_",B9)</f>
        <v>B04_B4_L</v>
      </c>
      <c r="C75" s="271"/>
      <c r="D75" s="127">
        <f>IF(E75+F75=0,0,IF(E75=F75,2,IF(E75&lt;F75,1,3)))</f>
        <v>0</v>
      </c>
      <c r="E75" s="128"/>
      <c r="F75" s="129"/>
      <c r="G75" s="130">
        <f>IF(E75+F75=0,0,IF(E75=F75,2,IF(E75&gt;F75,1,3)))</f>
        <v>0</v>
      </c>
      <c r="H75" s="285" t="str">
        <f>CONCATENATE(A13,"_",B13)</f>
        <v>B08_B8_P</v>
      </c>
      <c r="I75" s="271"/>
      <c r="J75" s="121"/>
      <c r="K75" s="222" t="s">
        <v>86</v>
      </c>
      <c r="L75" s="205" t="s">
        <v>68</v>
      </c>
      <c r="M75" s="223" t="s">
        <v>89</v>
      </c>
      <c r="N75" s="121"/>
      <c r="O75" s="96"/>
      <c r="P75" s="96"/>
      <c r="Q75" s="121"/>
      <c r="R75" s="121"/>
      <c r="S75" s="121"/>
      <c r="T75" s="121"/>
      <c r="U75" s="121"/>
    </row>
    <row r="76" spans="1:21" ht="18" customHeight="1" thickBot="1">
      <c r="A76" s="230"/>
      <c r="B76" s="230"/>
      <c r="C76" s="230"/>
      <c r="D76" s="230"/>
      <c r="E76" s="230"/>
      <c r="F76" s="230"/>
      <c r="G76" s="231"/>
      <c r="H76" s="231"/>
      <c r="I76" s="231"/>
      <c r="J76" s="232"/>
      <c r="K76" s="230"/>
      <c r="L76" s="230"/>
      <c r="M76" s="230"/>
      <c r="N76" s="230"/>
      <c r="O76" s="233"/>
      <c r="P76" s="233"/>
      <c r="Q76" s="230"/>
      <c r="R76" s="230"/>
      <c r="S76" s="230"/>
      <c r="T76" s="121"/>
      <c r="U76" s="121"/>
    </row>
    <row r="77" spans="1:21" ht="18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s="86" customFormat="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8" customHeight="1">
      <c r="A89" s="4"/>
      <c r="B89" s="4"/>
      <c r="C89" s="4"/>
      <c r="D89" s="4"/>
      <c r="E89" s="4"/>
      <c r="F89" s="4"/>
      <c r="G89" s="19"/>
      <c r="H89" s="19"/>
      <c r="I89" s="20"/>
      <c r="J89" s="8"/>
      <c r="O89"/>
      <c r="P89"/>
    </row>
    <row r="90" spans="1:21" ht="18" customHeight="1">
      <c r="A90"/>
      <c r="B90"/>
      <c r="C90"/>
      <c r="D90"/>
      <c r="E90"/>
      <c r="F90"/>
      <c r="G90"/>
      <c r="H90"/>
      <c r="I90"/>
      <c r="J90" s="8"/>
      <c r="K90"/>
      <c r="L90"/>
      <c r="M90"/>
      <c r="N90"/>
      <c r="O90"/>
      <c r="P90"/>
    </row>
    <row r="91" spans="1:21" ht="18" customHeight="1">
      <c r="A91"/>
      <c r="B91"/>
      <c r="C91"/>
      <c r="D91"/>
      <c r="E91"/>
      <c r="F91"/>
      <c r="G91"/>
      <c r="H91"/>
      <c r="I91"/>
      <c r="K91"/>
      <c r="L91"/>
      <c r="M91"/>
      <c r="N91"/>
      <c r="O91"/>
      <c r="P91"/>
    </row>
    <row r="92" spans="1:21" ht="18" customHeight="1">
      <c r="A92"/>
      <c r="B92"/>
      <c r="C92"/>
      <c r="D92"/>
      <c r="E92"/>
      <c r="F92"/>
      <c r="G92"/>
      <c r="H92"/>
      <c r="I92"/>
      <c r="K92"/>
      <c r="L92"/>
      <c r="M92"/>
      <c r="N92"/>
      <c r="O92"/>
      <c r="P92"/>
    </row>
    <row r="93" spans="1:21" ht="18" customHeight="1">
      <c r="A93"/>
      <c r="B93"/>
      <c r="C93"/>
      <c r="D93"/>
      <c r="E93"/>
      <c r="F93"/>
      <c r="G93"/>
      <c r="H93"/>
      <c r="I93"/>
      <c r="K93"/>
      <c r="L93"/>
      <c r="M93"/>
      <c r="N93"/>
      <c r="O93"/>
      <c r="P93"/>
    </row>
    <row r="94" spans="1:21" ht="18" customHeight="1">
      <c r="A94"/>
      <c r="B94"/>
      <c r="C94"/>
      <c r="D94"/>
      <c r="E94"/>
      <c r="F94"/>
      <c r="G94"/>
      <c r="H94"/>
      <c r="I94"/>
      <c r="K94"/>
      <c r="L94"/>
      <c r="M94"/>
      <c r="N94"/>
      <c r="O94"/>
      <c r="P94"/>
    </row>
    <row r="95" spans="1:21" ht="18" customHeight="1">
      <c r="A95"/>
      <c r="B95"/>
      <c r="C95"/>
      <c r="D95"/>
      <c r="E95"/>
      <c r="F95"/>
      <c r="G95"/>
      <c r="H95"/>
      <c r="I95"/>
      <c r="K95"/>
      <c r="L95"/>
      <c r="M95"/>
      <c r="N95"/>
      <c r="O95"/>
      <c r="P95"/>
    </row>
    <row r="96" spans="1:21" ht="18" customHeight="1">
      <c r="A96"/>
      <c r="B96"/>
      <c r="C96"/>
      <c r="D96"/>
      <c r="E96"/>
      <c r="F96"/>
      <c r="G96"/>
      <c r="H96"/>
      <c r="I96"/>
      <c r="K96"/>
      <c r="L96"/>
      <c r="M96"/>
      <c r="N96"/>
      <c r="O96"/>
      <c r="P96"/>
    </row>
    <row r="97" spans="1:16" ht="18" customHeight="1">
      <c r="A97"/>
      <c r="B97"/>
      <c r="C97"/>
      <c r="D97"/>
      <c r="E97"/>
      <c r="F97"/>
      <c r="G97"/>
      <c r="H97"/>
      <c r="I97"/>
      <c r="K97"/>
      <c r="L97"/>
      <c r="M97"/>
      <c r="N97"/>
      <c r="O97"/>
      <c r="P97"/>
    </row>
    <row r="98" spans="1:16" ht="18" customHeight="1">
      <c r="A98"/>
      <c r="B98"/>
      <c r="C98"/>
      <c r="D98"/>
      <c r="E98"/>
      <c r="F98"/>
      <c r="G98"/>
      <c r="H98"/>
      <c r="I98"/>
      <c r="K98"/>
      <c r="L98"/>
      <c r="M98"/>
      <c r="N98"/>
      <c r="O98"/>
      <c r="P98"/>
    </row>
    <row r="99" spans="1:16" ht="18" customHeight="1">
      <c r="A99"/>
      <c r="B99"/>
      <c r="C99"/>
      <c r="D99"/>
      <c r="E99"/>
      <c r="F99"/>
      <c r="G99"/>
      <c r="H99"/>
      <c r="I99"/>
      <c r="K99"/>
      <c r="L99"/>
      <c r="M99"/>
      <c r="N99"/>
      <c r="O99"/>
      <c r="P99"/>
    </row>
    <row r="100" spans="1:16" ht="18" customHeight="1">
      <c r="A100"/>
      <c r="B100"/>
      <c r="C100"/>
      <c r="D100"/>
      <c r="E100"/>
      <c r="F100"/>
      <c r="G100"/>
      <c r="H100"/>
      <c r="I100"/>
      <c r="K100"/>
      <c r="L100"/>
      <c r="M100"/>
      <c r="N100"/>
      <c r="O100"/>
      <c r="P100"/>
    </row>
    <row r="102" spans="1:16" ht="18" customHeight="1">
      <c r="J102"/>
    </row>
    <row r="103" spans="1:16" ht="18" customHeight="1">
      <c r="J103"/>
    </row>
    <row r="104" spans="1:16" ht="18" customHeight="1">
      <c r="J104"/>
    </row>
    <row r="105" spans="1:16" ht="18" customHeight="1">
      <c r="J105"/>
    </row>
    <row r="106" spans="1:16" ht="18" customHeight="1">
      <c r="J106"/>
    </row>
    <row r="107" spans="1:16" ht="18" customHeight="1">
      <c r="J107"/>
    </row>
    <row r="108" spans="1:16" ht="18" customHeight="1">
      <c r="J108"/>
    </row>
    <row r="109" spans="1:16" ht="18" customHeight="1">
      <c r="J109"/>
    </row>
    <row r="110" spans="1:16" ht="18" customHeight="1">
      <c r="J110"/>
    </row>
    <row r="111" spans="1:16" ht="18" customHeight="1">
      <c r="J111"/>
    </row>
    <row r="112" spans="1:16" ht="18" customHeight="1">
      <c r="J112"/>
    </row>
  </sheetData>
  <sheetProtection password="CFC3" sheet="1" objects="1" scenarios="1" formatCells="0" formatColumns="0" formatRows="0" insertColumns="0" insertRows="0" insertHyperlinks="0" deleteColumns="0" deleteRows="0" sort="0"/>
  <mergeCells count="72">
    <mergeCell ref="D66:E66"/>
    <mergeCell ref="B73:C73"/>
    <mergeCell ref="H73:I73"/>
    <mergeCell ref="E68:F68"/>
    <mergeCell ref="B69:C69"/>
    <mergeCell ref="H69:I69"/>
    <mergeCell ref="B71:C71"/>
    <mergeCell ref="H71:I71"/>
    <mergeCell ref="B75:C75"/>
    <mergeCell ref="H75:I75"/>
    <mergeCell ref="B47:C47"/>
    <mergeCell ref="H47:I47"/>
    <mergeCell ref="B63:C63"/>
    <mergeCell ref="H63:I63"/>
    <mergeCell ref="E56:F56"/>
    <mergeCell ref="B57:C57"/>
    <mergeCell ref="H57:I57"/>
    <mergeCell ref="B59:C59"/>
    <mergeCell ref="H59:I59"/>
    <mergeCell ref="B61:C61"/>
    <mergeCell ref="H61:I61"/>
    <mergeCell ref="D54:E54"/>
    <mergeCell ref="B49:C49"/>
    <mergeCell ref="H49:I49"/>
    <mergeCell ref="B51:C51"/>
    <mergeCell ref="H51:I51"/>
    <mergeCell ref="H33:I33"/>
    <mergeCell ref="B21:C21"/>
    <mergeCell ref="H21:I21"/>
    <mergeCell ref="B23:C23"/>
    <mergeCell ref="H23:I23"/>
    <mergeCell ref="B25:C25"/>
    <mergeCell ref="H25:I25"/>
    <mergeCell ref="D28:E28"/>
    <mergeCell ref="E30:F30"/>
    <mergeCell ref="B31:C31"/>
    <mergeCell ref="H31:I31"/>
    <mergeCell ref="B33:C33"/>
    <mergeCell ref="B35:C35"/>
    <mergeCell ref="H35:I35"/>
    <mergeCell ref="B45:C45"/>
    <mergeCell ref="H45:I45"/>
    <mergeCell ref="D42:E42"/>
    <mergeCell ref="E44:F44"/>
    <mergeCell ref="B37:C37"/>
    <mergeCell ref="H37:I37"/>
    <mergeCell ref="D16:E16"/>
    <mergeCell ref="E18:F18"/>
    <mergeCell ref="H19:I19"/>
    <mergeCell ref="B13:C13"/>
    <mergeCell ref="D13:E13"/>
    <mergeCell ref="B19:C19"/>
    <mergeCell ref="B1:G1"/>
    <mergeCell ref="C3:F3"/>
    <mergeCell ref="B5:C5"/>
    <mergeCell ref="D5:E5"/>
    <mergeCell ref="B6:C6"/>
    <mergeCell ref="D6:E6"/>
    <mergeCell ref="B11:C11"/>
    <mergeCell ref="D11:E11"/>
    <mergeCell ref="B12:C12"/>
    <mergeCell ref="D12:E12"/>
    <mergeCell ref="B9:C9"/>
    <mergeCell ref="D9:E9"/>
    <mergeCell ref="B10:C10"/>
    <mergeCell ref="D10:E10"/>
    <mergeCell ref="S3:U3"/>
    <mergeCell ref="I2:J2"/>
    <mergeCell ref="B7:C7"/>
    <mergeCell ref="D7:E7"/>
    <mergeCell ref="B8:C8"/>
    <mergeCell ref="D8:E8"/>
  </mergeCells>
  <conditionalFormatting sqref="R6">
    <cfRule type="duplicateValues" dxfId="3" priority="5"/>
  </conditionalFormatting>
  <conditionalFormatting sqref="R6:R13">
    <cfRule type="duplicateValues" dxfId="2" priority="1"/>
    <cfRule type="duplicateValues" dxfId="1" priority="4"/>
  </conditionalFormatting>
  <conditionalFormatting sqref="R6:R13">
    <cfRule type="duplicateValues" dxfId="0" priority="2"/>
  </conditionalFormatting>
  <pageMargins left="0.17" right="0.15" top="0.2" bottom="0.51" header="0.13" footer="0.22"/>
  <pageSetup paperSize="9" scale="87" orientation="portrait" horizontalDpi="300" verticalDpi="300" r:id="rId1"/>
  <headerFooter alignWithMargins="0">
    <oddFooter>Page &amp;P de &amp;N</oddFooter>
  </headerFooter>
  <rowBreaks count="2" manualBreakCount="2">
    <brk id="40" max="20" man="1"/>
    <brk id="77" max="2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5"/>
  <sheetViews>
    <sheetView workbookViewId="0">
      <selection activeCell="F13" sqref="F13"/>
    </sheetView>
  </sheetViews>
  <sheetFormatPr baseColWidth="10" defaultRowHeight="18.75"/>
  <cols>
    <col min="1" max="1" width="12" style="37"/>
    <col min="2" max="2" width="14.6640625" style="37" customWidth="1"/>
    <col min="3" max="3" width="9.83203125" style="37" customWidth="1"/>
    <col min="4" max="4" width="14" style="37" customWidth="1"/>
    <col min="5" max="5" width="10.33203125" style="37" customWidth="1"/>
    <col min="6" max="6" width="9.1640625" style="37" customWidth="1"/>
    <col min="7" max="7" width="12.5" style="37" customWidth="1"/>
    <col min="8" max="8" width="15.5" style="37" customWidth="1"/>
    <col min="9" max="9" width="10.5" style="37" customWidth="1"/>
    <col min="10" max="10" width="5.1640625" style="37" customWidth="1"/>
    <col min="11" max="11" width="5.5" style="37" customWidth="1"/>
    <col min="12" max="12" width="11.6640625" style="37" customWidth="1"/>
    <col min="13" max="13" width="33.33203125" style="37" customWidth="1"/>
    <col min="14" max="16384" width="12" style="37"/>
  </cols>
  <sheetData>
    <row r="1" spans="1:15" s="261" customFormat="1" ht="26.25">
      <c r="C1" s="261" t="s">
        <v>141</v>
      </c>
    </row>
    <row r="2" spans="1:15" ht="19.5" thickBot="1">
      <c r="A2" s="131"/>
      <c r="B2" s="132"/>
      <c r="C2" s="132"/>
      <c r="D2" s="131"/>
      <c r="E2" s="131"/>
      <c r="F2" s="131"/>
      <c r="G2" s="132"/>
      <c r="H2" s="132"/>
      <c r="I2" s="132"/>
      <c r="J2" s="131"/>
      <c r="K2" s="131"/>
      <c r="L2" s="131"/>
      <c r="M2" s="131"/>
    </row>
    <row r="3" spans="1:15" ht="19.5" thickBot="1">
      <c r="A3" s="84"/>
      <c r="B3" s="85"/>
      <c r="C3" s="85"/>
      <c r="D3" s="325" t="s">
        <v>62</v>
      </c>
      <c r="E3" s="326"/>
      <c r="F3" s="84"/>
      <c r="G3" s="85" t="s">
        <v>129</v>
      </c>
      <c r="H3" s="85"/>
      <c r="I3" s="85"/>
      <c r="J3" s="84"/>
      <c r="K3" s="84"/>
      <c r="L3" s="323" t="s">
        <v>131</v>
      </c>
      <c r="M3" s="324"/>
    </row>
    <row r="4" spans="1:15" ht="19.5" thickBot="1">
      <c r="A4" s="23" t="s">
        <v>120</v>
      </c>
      <c r="B4" s="132"/>
      <c r="C4" s="132"/>
      <c r="D4" s="131"/>
      <c r="E4" s="131"/>
      <c r="F4" s="131"/>
      <c r="G4" s="132"/>
      <c r="H4" s="132"/>
      <c r="I4" s="132"/>
      <c r="J4" s="131"/>
      <c r="K4" s="131"/>
      <c r="L4" s="90"/>
      <c r="M4" s="90"/>
    </row>
    <row r="5" spans="1:15" ht="19.5" thickBot="1">
      <c r="A5" s="131"/>
      <c r="B5" s="133" t="s">
        <v>40</v>
      </c>
      <c r="C5" s="134"/>
      <c r="D5" s="135" t="s">
        <v>10</v>
      </c>
      <c r="E5" s="327" t="s">
        <v>43</v>
      </c>
      <c r="F5" s="328"/>
      <c r="G5" s="136" t="s">
        <v>10</v>
      </c>
      <c r="H5" s="137" t="s">
        <v>39</v>
      </c>
      <c r="I5" s="132"/>
      <c r="J5" s="131"/>
      <c r="K5" s="131"/>
      <c r="L5" s="91">
        <v>1</v>
      </c>
      <c r="M5" s="92" t="str">
        <f>IF(E6=F6,"résultat",IF(E6&gt;F6,B6,H6))</f>
        <v>B3_K</v>
      </c>
    </row>
    <row r="6" spans="1:15" ht="19.5" thickBot="1">
      <c r="A6" s="138">
        <v>1</v>
      </c>
      <c r="B6" s="329" t="str">
        <f>+'Poule A'!S6</f>
        <v>A2_B</v>
      </c>
      <c r="C6" s="330"/>
      <c r="D6" s="139">
        <f>IF(E6+F6=0,0,IF(E6=F6,2,IF(E6&lt;F6,1,3)))</f>
        <v>1</v>
      </c>
      <c r="E6" s="140">
        <v>3</v>
      </c>
      <c r="F6" s="141">
        <v>5</v>
      </c>
      <c r="G6" s="142">
        <f>IF(E6+F6=0,0,IF(E6=F6,2,IF(E6&gt;F6,1,3)))</f>
        <v>3</v>
      </c>
      <c r="H6" s="329" t="str">
        <f>+'Poule B'!S6</f>
        <v>B3_K</v>
      </c>
      <c r="I6" s="330"/>
      <c r="J6" s="131"/>
      <c r="L6" s="91">
        <v>2</v>
      </c>
      <c r="M6" s="92" t="str">
        <f>IF(E6=F6,"résultat",IF(E6&lt;F6,B6,H6))</f>
        <v>A2_B</v>
      </c>
    </row>
    <row r="7" spans="1:15" ht="19.5" thickBot="1">
      <c r="A7" s="138"/>
      <c r="B7" s="143"/>
      <c r="C7" s="144"/>
      <c r="D7" s="145"/>
      <c r="E7" s="146"/>
      <c r="F7" s="147"/>
      <c r="G7" s="148"/>
      <c r="H7" s="143"/>
      <c r="I7" s="149"/>
      <c r="J7" s="131"/>
      <c r="L7" s="93">
        <v>3</v>
      </c>
      <c r="M7" s="92" t="str">
        <f>IF(E8=F8,"résultat",IF(E8&gt;F8,B8,H8))</f>
        <v>B5_M</v>
      </c>
    </row>
    <row r="8" spans="1:15" ht="19.5" thickBot="1">
      <c r="A8" s="138">
        <v>2</v>
      </c>
      <c r="B8" s="331" t="str">
        <f>+'Poule A'!S7</f>
        <v>A4_A</v>
      </c>
      <c r="C8" s="332"/>
      <c r="D8" s="150">
        <f>IF(E8+F8=0,0,IF(E8=F8,2,IF(E8&lt;F8,1,3)))</f>
        <v>1</v>
      </c>
      <c r="E8" s="151">
        <v>5</v>
      </c>
      <c r="F8" s="152">
        <v>6</v>
      </c>
      <c r="G8" s="153">
        <f>IF(E8+F8=0,0,IF(E8=F8,2,IF(E8&gt;F8,1,3)))</f>
        <v>3</v>
      </c>
      <c r="H8" s="333" t="str">
        <f>+'Poule B'!S7</f>
        <v>B5_M</v>
      </c>
      <c r="I8" s="334"/>
      <c r="J8" s="131"/>
      <c r="L8" s="91">
        <v>4</v>
      </c>
      <c r="M8" s="92" t="str">
        <f>IF(E8=F8,"résultat",IF(E8&lt;F8,B8,H8))</f>
        <v>A4_A</v>
      </c>
    </row>
    <row r="9" spans="1:15" ht="19.5" thickBot="1">
      <c r="A9" s="138"/>
      <c r="B9" s="143"/>
      <c r="C9" s="144"/>
      <c r="D9" s="145"/>
      <c r="E9" s="146"/>
      <c r="F9" s="147"/>
      <c r="G9" s="148"/>
      <c r="H9" s="143"/>
      <c r="I9" s="149"/>
      <c r="J9" s="131"/>
      <c r="L9" s="91">
        <v>5</v>
      </c>
      <c r="M9" s="92" t="str">
        <f>IF(E10=F10,"résultat",IF(E10&gt;F10,B10,H10))</f>
        <v>B1_I</v>
      </c>
    </row>
    <row r="10" spans="1:15" ht="19.5" thickBot="1">
      <c r="A10" s="138">
        <v>3</v>
      </c>
      <c r="B10" s="335" t="str">
        <f>+'Poule A'!S8</f>
        <v>A3_C</v>
      </c>
      <c r="C10" s="336"/>
      <c r="D10" s="150">
        <f>IF(E10+F10=0,0,IF(E10=F10,2,IF(E10&lt;F10,1,3)))</f>
        <v>1</v>
      </c>
      <c r="E10" s="154">
        <v>6</v>
      </c>
      <c r="F10" s="155">
        <v>7</v>
      </c>
      <c r="G10" s="153">
        <f>IF(E10+F10=0,0,IF(E10=F10,2,IF(E10&gt;F10,1,3)))</f>
        <v>3</v>
      </c>
      <c r="H10" s="337" t="str">
        <f>+'Poule B'!S8</f>
        <v>B1_I</v>
      </c>
      <c r="I10" s="338"/>
      <c r="J10" s="131"/>
      <c r="L10" s="91">
        <v>6</v>
      </c>
      <c r="M10" s="92" t="str">
        <f>IF(E10=F10,"résultat",IF(E10&lt;F10,B10,H10))</f>
        <v>A3_C</v>
      </c>
    </row>
    <row r="11" spans="1:15" ht="19.5" thickBot="1">
      <c r="A11" s="138"/>
      <c r="B11" s="143"/>
      <c r="C11" s="144"/>
      <c r="D11" s="145"/>
      <c r="E11" s="146"/>
      <c r="F11" s="147"/>
      <c r="G11" s="148"/>
      <c r="H11" s="143"/>
      <c r="I11" s="149"/>
      <c r="J11" s="131"/>
      <c r="L11" s="91">
        <v>7</v>
      </c>
      <c r="M11" s="92" t="str">
        <f>IF(E12=F12,"résultat",IF(E12&gt;F12,B12,H12))</f>
        <v>A8_H</v>
      </c>
    </row>
    <row r="12" spans="1:15" ht="19.5" thickBot="1">
      <c r="A12" s="138">
        <v>4</v>
      </c>
      <c r="B12" s="337" t="str">
        <f>+'Poule A'!S9</f>
        <v>A8_H</v>
      </c>
      <c r="C12" s="338"/>
      <c r="D12" s="156">
        <f>IF(E12+F12=0,0,IF(E12=F12,2,IF(E12&lt;F12,1,3)))</f>
        <v>3</v>
      </c>
      <c r="E12" s="157">
        <v>3</v>
      </c>
      <c r="F12" s="158">
        <v>1</v>
      </c>
      <c r="G12" s="159">
        <f>IF(E12+F12=0,0,IF(E12=F12,2,IF(E12&gt;F12,1,3)))</f>
        <v>1</v>
      </c>
      <c r="H12" s="337" t="str">
        <f>+'Poule B'!S9</f>
        <v>B8_P</v>
      </c>
      <c r="I12" s="338"/>
      <c r="J12" s="131"/>
      <c r="K12" s="131"/>
      <c r="L12" s="91">
        <v>8</v>
      </c>
      <c r="M12" s="92" t="str">
        <f>IF(E12=F12,"résultat",IF(E12&lt;F12,B12,H12))</f>
        <v>B8_P</v>
      </c>
    </row>
    <row r="15" spans="1:15" ht="19.5" thickBot="1">
      <c r="A15" s="21"/>
      <c r="B15" s="21"/>
      <c r="C15" s="21"/>
      <c r="D15" s="21"/>
      <c r="E15" s="21"/>
      <c r="F15" s="21"/>
      <c r="G15" s="67"/>
      <c r="H15" s="67"/>
      <c r="I15" s="67"/>
      <c r="J15" s="131"/>
      <c r="M15" s="21"/>
      <c r="N15" s="21"/>
      <c r="O15" s="21"/>
    </row>
    <row r="16" spans="1:15" ht="19.5" thickBot="1">
      <c r="A16" s="86"/>
      <c r="B16" s="86"/>
      <c r="C16" s="86"/>
      <c r="D16" s="325" t="s">
        <v>62</v>
      </c>
      <c r="E16" s="326"/>
      <c r="F16" s="86"/>
      <c r="G16" s="87" t="s">
        <v>130</v>
      </c>
      <c r="H16" s="87"/>
      <c r="I16" s="87"/>
      <c r="J16" s="84"/>
      <c r="K16" s="88"/>
      <c r="L16" s="323" t="s">
        <v>132</v>
      </c>
      <c r="M16" s="324"/>
    </row>
    <row r="17" spans="1:13" ht="19.5" thickBot="1">
      <c r="A17" s="23" t="s">
        <v>120</v>
      </c>
      <c r="B17" s="21"/>
      <c r="C17" s="21"/>
      <c r="D17" s="21"/>
      <c r="E17" s="21"/>
      <c r="F17" s="21"/>
      <c r="G17" s="67"/>
      <c r="H17" s="67"/>
      <c r="I17" s="67"/>
      <c r="J17" s="21"/>
      <c r="L17" s="90"/>
      <c r="M17" s="90"/>
    </row>
    <row r="18" spans="1:13" ht="19.5" thickBot="1">
      <c r="A18" s="131"/>
      <c r="B18" s="133" t="s">
        <v>40</v>
      </c>
      <c r="C18" s="160"/>
      <c r="D18" s="160" t="s">
        <v>10</v>
      </c>
      <c r="E18" s="327" t="s">
        <v>43</v>
      </c>
      <c r="F18" s="328"/>
      <c r="G18" s="161" t="s">
        <v>10</v>
      </c>
      <c r="H18" s="137" t="s">
        <v>39</v>
      </c>
      <c r="I18" s="67"/>
      <c r="J18" s="21"/>
      <c r="L18" s="91">
        <v>9</v>
      </c>
      <c r="M18" s="92" t="str">
        <f>IF(E19=F19,"résultat",IF(E19&gt;F19,B19,H19))</f>
        <v>A7_G</v>
      </c>
    </row>
    <row r="19" spans="1:13" ht="19.5" thickBot="1">
      <c r="A19" s="138">
        <v>5</v>
      </c>
      <c r="B19" s="329" t="str">
        <f>+'Poule A'!S10</f>
        <v>A7_G</v>
      </c>
      <c r="C19" s="330"/>
      <c r="D19" s="162">
        <f>IF(E19+F19=0,0,IF(E19=F19,2,IF(E19&lt;F19,1,3)))</f>
        <v>3</v>
      </c>
      <c r="E19" s="140">
        <v>2</v>
      </c>
      <c r="F19" s="141">
        <v>1</v>
      </c>
      <c r="G19" s="142">
        <f>IF(E19+F19=0,0,IF(E19=F19,2,IF(E19&gt;F19,1,3)))</f>
        <v>1</v>
      </c>
      <c r="H19" s="329" t="str">
        <f>+'Poule B'!S10</f>
        <v>B7_O</v>
      </c>
      <c r="I19" s="330"/>
      <c r="J19" s="21"/>
      <c r="L19" s="91">
        <v>10</v>
      </c>
      <c r="M19" s="92" t="str">
        <f>IF(E19=F19,"résultat",IF(E19&lt;F19,B19,H19))</f>
        <v>B7_O</v>
      </c>
    </row>
    <row r="20" spans="1:13" ht="19.5" thickBot="1">
      <c r="A20" s="138"/>
      <c r="B20" s="143"/>
      <c r="C20" s="144"/>
      <c r="D20" s="148"/>
      <c r="E20" s="146"/>
      <c r="F20" s="147"/>
      <c r="G20" s="148"/>
      <c r="H20" s="143"/>
      <c r="I20" s="149"/>
      <c r="J20" s="21"/>
      <c r="L20" s="93">
        <v>11</v>
      </c>
      <c r="M20" s="92" t="str">
        <f>IF(E21=F21,"résultat",IF(E21&gt;F21,B21,H21))</f>
        <v>A5_E</v>
      </c>
    </row>
    <row r="21" spans="1:13" ht="19.5" thickBot="1">
      <c r="A21" s="138">
        <v>6</v>
      </c>
      <c r="B21" s="331" t="str">
        <f>+'Poule A'!S11</f>
        <v>A5_E</v>
      </c>
      <c r="C21" s="332"/>
      <c r="D21" s="163">
        <f>IF(E21+F21=0,0,IF(E21=F21,2,IF(E21&lt;F21,1,3)))</f>
        <v>3</v>
      </c>
      <c r="E21" s="151">
        <v>3</v>
      </c>
      <c r="F21" s="152">
        <v>1</v>
      </c>
      <c r="G21" s="153">
        <f>IF(E21+F21=0,0,IF(E21=F21,2,IF(E21&gt;F21,1,3)))</f>
        <v>1</v>
      </c>
      <c r="H21" s="333" t="str">
        <f>+'Poule B'!S11</f>
        <v>B2_J</v>
      </c>
      <c r="I21" s="334"/>
      <c r="J21" s="21"/>
      <c r="L21" s="91">
        <v>12</v>
      </c>
      <c r="M21" s="92" t="str">
        <f>IF(E21=F21,"résultat",IF(E21&lt;F21,B21,H21))</f>
        <v>B2_J</v>
      </c>
    </row>
    <row r="22" spans="1:13" ht="19.5" thickBot="1">
      <c r="A22" s="138"/>
      <c r="B22" s="143"/>
      <c r="C22" s="144"/>
      <c r="D22" s="148"/>
      <c r="E22" s="146"/>
      <c r="F22" s="147"/>
      <c r="G22" s="148"/>
      <c r="H22" s="143"/>
      <c r="I22" s="149"/>
      <c r="J22" s="21"/>
      <c r="L22" s="91">
        <v>13</v>
      </c>
      <c r="M22" s="92" t="str">
        <f>IF(E23=F23,"résultat",IF(E23&gt;F23,B23,H23))</f>
        <v>A1_D</v>
      </c>
    </row>
    <row r="23" spans="1:13" ht="19.5" thickBot="1">
      <c r="A23" s="138">
        <v>7</v>
      </c>
      <c r="B23" s="335" t="str">
        <f>+'Poule A'!S12</f>
        <v>A1_D</v>
      </c>
      <c r="C23" s="336"/>
      <c r="D23" s="163">
        <f>IF(E23+F23=0,0,IF(E23=F23,2,IF(E23&lt;F23,1,3)))</f>
        <v>3</v>
      </c>
      <c r="E23" s="154">
        <v>4</v>
      </c>
      <c r="F23" s="155">
        <v>2</v>
      </c>
      <c r="G23" s="153">
        <f>IF(E23+F23=0,0,IF(E23=F23,2,IF(E23&gt;F23,1,3)))</f>
        <v>1</v>
      </c>
      <c r="H23" s="337" t="str">
        <f>+'Poule B'!S12</f>
        <v>B6_N</v>
      </c>
      <c r="I23" s="338"/>
      <c r="J23" s="21"/>
      <c r="L23" s="91">
        <v>14</v>
      </c>
      <c r="M23" s="92" t="str">
        <f>IF(E23=F23,"résultat",IF(E23&lt;F23,B23,H23))</f>
        <v>B6_N</v>
      </c>
    </row>
    <row r="24" spans="1:13" ht="19.5" thickBot="1">
      <c r="A24" s="138"/>
      <c r="B24" s="143"/>
      <c r="C24" s="144"/>
      <c r="D24" s="148"/>
      <c r="E24" s="146"/>
      <c r="F24" s="147"/>
      <c r="G24" s="148"/>
      <c r="H24" s="143"/>
      <c r="I24" s="149"/>
      <c r="J24" s="21"/>
      <c r="K24" s="21"/>
      <c r="L24" s="91">
        <v>15</v>
      </c>
      <c r="M24" s="92" t="str">
        <f>IF(E25=F25,"résultat",IF(E25&gt;F25,B25,H25))</f>
        <v>B4_L</v>
      </c>
    </row>
    <row r="25" spans="1:13" ht="19.5" thickBot="1">
      <c r="A25" s="138">
        <v>8</v>
      </c>
      <c r="B25" s="337" t="str">
        <f>+'Poule A'!S13</f>
        <v>A6_F</v>
      </c>
      <c r="C25" s="338"/>
      <c r="D25" s="164">
        <f>IF(E25+F25=0,0,IF(E25=F25,2,IF(E25&lt;F25,1,3)))</f>
        <v>1</v>
      </c>
      <c r="E25" s="165">
        <v>5</v>
      </c>
      <c r="F25" s="166">
        <v>8</v>
      </c>
      <c r="G25" s="167">
        <f>IF(E25+F25=0,0,IF(E25=F25,2,IF(E25&gt;F25,1,3)))</f>
        <v>3</v>
      </c>
      <c r="H25" s="337" t="str">
        <f>+'Poule B'!S13</f>
        <v>B4_L</v>
      </c>
      <c r="I25" s="338"/>
      <c r="J25" s="21"/>
      <c r="L25" s="91">
        <v>16</v>
      </c>
      <c r="M25" s="92" t="str">
        <f>IF(E25=F25,"résultat",IF(E25&lt;F25,B25,H25))</f>
        <v>A6_F</v>
      </c>
    </row>
  </sheetData>
  <mergeCells count="22">
    <mergeCell ref="B25:C25"/>
    <mergeCell ref="H25:I25"/>
    <mergeCell ref="E18:F18"/>
    <mergeCell ref="B19:C19"/>
    <mergeCell ref="H19:I19"/>
    <mergeCell ref="B21:C21"/>
    <mergeCell ref="H21:I21"/>
    <mergeCell ref="B23:C23"/>
    <mergeCell ref="H23:I23"/>
    <mergeCell ref="L16:M16"/>
    <mergeCell ref="D3:E3"/>
    <mergeCell ref="L3:M3"/>
    <mergeCell ref="E5:F5"/>
    <mergeCell ref="B6:C6"/>
    <mergeCell ref="H6:I6"/>
    <mergeCell ref="B8:C8"/>
    <mergeCell ref="H8:I8"/>
    <mergeCell ref="B10:C10"/>
    <mergeCell ref="H10:I10"/>
    <mergeCell ref="B12:C12"/>
    <mergeCell ref="H12:I12"/>
    <mergeCell ref="D16:E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Normal="100" workbookViewId="0">
      <selection activeCell="E16" sqref="E16"/>
    </sheetView>
  </sheetViews>
  <sheetFormatPr baseColWidth="10" defaultRowHeight="15" customHeight="1"/>
  <cols>
    <col min="1" max="1" width="17" style="37" customWidth="1"/>
    <col min="2" max="2" width="4.5" style="37" customWidth="1"/>
    <col min="3" max="3" width="17" style="37" customWidth="1"/>
    <col min="4" max="4" width="3.83203125" style="37" customWidth="1"/>
    <col min="5" max="5" width="17" style="37" customWidth="1"/>
    <col min="6" max="6" width="4" style="37" customWidth="1"/>
    <col min="7" max="7" width="17.1640625" style="37" customWidth="1"/>
    <col min="8" max="8" width="3.33203125" style="37" customWidth="1"/>
    <col min="9" max="9" width="16.83203125" style="37" customWidth="1"/>
    <col min="10" max="10" width="6.5" style="37" customWidth="1"/>
    <col min="11" max="11" width="7" style="37" customWidth="1"/>
    <col min="12" max="12" width="17" style="37" customWidth="1"/>
    <col min="13" max="13" width="4" style="37" customWidth="1"/>
    <col min="14" max="14" width="17.33203125" style="37" customWidth="1"/>
    <col min="15" max="15" width="3.1640625" style="37" customWidth="1"/>
    <col min="16" max="16" width="16.83203125" style="37" customWidth="1"/>
    <col min="17" max="17" width="4" style="37" customWidth="1"/>
    <col min="18" max="18" width="17.1640625" style="37" customWidth="1"/>
    <col min="19" max="19" width="4.33203125" style="37" customWidth="1"/>
    <col min="20" max="20" width="17" style="37" customWidth="1"/>
    <col min="21" max="16384" width="12" style="37"/>
  </cols>
  <sheetData>
    <row r="1" spans="1:20" ht="15" customHeight="1" thickBot="1">
      <c r="J1"/>
      <c r="K1"/>
      <c r="L1"/>
      <c r="M1"/>
      <c r="N1"/>
      <c r="O1"/>
      <c r="P1"/>
      <c r="Q1"/>
      <c r="R1"/>
      <c r="S1"/>
      <c r="T1"/>
    </row>
    <row r="2" spans="1:20" ht="15" customHeight="1" thickBot="1">
      <c r="C2" s="341" t="s">
        <v>80</v>
      </c>
      <c r="D2" s="342"/>
      <c r="E2" s="342"/>
      <c r="F2" s="342"/>
      <c r="G2" s="342"/>
      <c r="H2" s="343"/>
      <c r="J2"/>
      <c r="K2"/>
      <c r="L2"/>
      <c r="M2"/>
      <c r="N2"/>
      <c r="O2"/>
      <c r="P2"/>
      <c r="Q2"/>
      <c r="R2"/>
      <c r="S2"/>
      <c r="T2"/>
    </row>
    <row r="3" spans="1:20" ht="15" customHeight="1" thickBot="1">
      <c r="J3"/>
      <c r="K3"/>
      <c r="L3"/>
      <c r="M3"/>
      <c r="N3"/>
      <c r="O3"/>
      <c r="P3"/>
      <c r="Q3"/>
      <c r="R3"/>
      <c r="S3"/>
      <c r="T3"/>
    </row>
    <row r="4" spans="1:20" ht="15" customHeight="1" thickBot="1">
      <c r="D4" s="339" t="s">
        <v>142</v>
      </c>
      <c r="E4" s="340"/>
      <c r="F4" s="339" t="s">
        <v>143</v>
      </c>
      <c r="G4" s="340"/>
      <c r="J4"/>
      <c r="K4"/>
      <c r="L4"/>
      <c r="M4"/>
      <c r="N4"/>
      <c r="O4"/>
      <c r="P4"/>
      <c r="Q4"/>
      <c r="R4"/>
      <c r="S4"/>
      <c r="T4"/>
    </row>
    <row r="5" spans="1:20" ht="15" customHeight="1" thickBot="1">
      <c r="J5"/>
      <c r="K5"/>
      <c r="L5"/>
      <c r="M5"/>
      <c r="N5"/>
      <c r="O5"/>
      <c r="P5"/>
      <c r="Q5"/>
      <c r="R5"/>
      <c r="S5"/>
      <c r="T5"/>
    </row>
    <row r="6" spans="1:20" ht="15" customHeight="1" thickBot="1">
      <c r="A6" s="38" t="s">
        <v>19</v>
      </c>
      <c r="B6" s="39"/>
      <c r="C6" s="38" t="s">
        <v>20</v>
      </c>
      <c r="E6" s="40" t="s">
        <v>24</v>
      </c>
      <c r="F6" s="39"/>
      <c r="G6" s="40" t="s">
        <v>28</v>
      </c>
      <c r="I6" s="40" t="s">
        <v>31</v>
      </c>
      <c r="J6"/>
      <c r="K6"/>
      <c r="L6"/>
      <c r="M6"/>
      <c r="N6"/>
      <c r="O6"/>
      <c r="P6"/>
      <c r="Q6"/>
      <c r="R6"/>
      <c r="S6"/>
      <c r="T6"/>
    </row>
    <row r="7" spans="1:20" ht="15" customHeight="1">
      <c r="A7" s="41" t="s">
        <v>17</v>
      </c>
      <c r="C7" s="41" t="s">
        <v>21</v>
      </c>
      <c r="E7" s="41" t="s">
        <v>25</v>
      </c>
      <c r="G7" s="41" t="s">
        <v>29</v>
      </c>
      <c r="I7" s="41" t="s">
        <v>32</v>
      </c>
      <c r="J7"/>
      <c r="K7"/>
      <c r="L7"/>
      <c r="M7"/>
      <c r="N7"/>
      <c r="O7"/>
      <c r="P7"/>
      <c r="Q7"/>
      <c r="R7"/>
      <c r="S7"/>
      <c r="T7"/>
    </row>
    <row r="8" spans="1:20" ht="15" customHeight="1">
      <c r="A8" s="42" t="s">
        <v>36</v>
      </c>
      <c r="C8" s="42" t="s">
        <v>22</v>
      </c>
      <c r="E8" s="42" t="s">
        <v>77</v>
      </c>
      <c r="G8" s="42" t="s">
        <v>33</v>
      </c>
      <c r="I8" s="42" t="s">
        <v>26</v>
      </c>
      <c r="J8"/>
      <c r="K8"/>
      <c r="L8"/>
      <c r="M8"/>
      <c r="N8"/>
      <c r="O8"/>
      <c r="P8"/>
      <c r="Q8"/>
      <c r="R8"/>
      <c r="S8"/>
      <c r="T8"/>
    </row>
    <row r="9" spans="1:20" ht="15" customHeight="1">
      <c r="A9" s="42" t="s">
        <v>35</v>
      </c>
      <c r="C9" s="42" t="s">
        <v>38</v>
      </c>
      <c r="E9" s="42" t="s">
        <v>37</v>
      </c>
      <c r="G9" s="42" t="s">
        <v>34</v>
      </c>
      <c r="I9" s="42" t="s">
        <v>30</v>
      </c>
      <c r="J9"/>
      <c r="K9"/>
      <c r="L9"/>
      <c r="M9"/>
      <c r="N9"/>
      <c r="O9"/>
      <c r="P9"/>
      <c r="Q9"/>
      <c r="R9"/>
      <c r="S9"/>
      <c r="T9"/>
    </row>
    <row r="10" spans="1:20" ht="15" customHeight="1" thickBot="1">
      <c r="A10" s="43" t="s">
        <v>23</v>
      </c>
      <c r="C10" s="43" t="s">
        <v>78</v>
      </c>
      <c r="E10" s="43" t="s">
        <v>79</v>
      </c>
      <c r="G10" s="43" t="s">
        <v>18</v>
      </c>
      <c r="I10" s="43" t="s">
        <v>27</v>
      </c>
      <c r="J10"/>
      <c r="K10"/>
      <c r="L10"/>
      <c r="M10"/>
      <c r="N10"/>
      <c r="O10"/>
      <c r="P10"/>
      <c r="Q10"/>
      <c r="R10"/>
      <c r="S10"/>
      <c r="T10"/>
    </row>
    <row r="11" spans="1:20" ht="15" customHeight="1">
      <c r="J11"/>
      <c r="K11"/>
      <c r="L11"/>
      <c r="M11"/>
      <c r="N11"/>
      <c r="O11"/>
      <c r="P11"/>
      <c r="Q11"/>
      <c r="R11"/>
      <c r="S11"/>
      <c r="T11"/>
    </row>
    <row r="12" spans="1:20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1" ht="15" customHeight="1" thickBo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44"/>
    </row>
    <row r="18" spans="1:21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1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1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1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1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1" ht="1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1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1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1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1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1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1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1" ht="15" customHeight="1"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</row>
  </sheetData>
  <mergeCells count="3">
    <mergeCell ref="F4:G4"/>
    <mergeCell ref="D4:E4"/>
    <mergeCell ref="C2:H2"/>
  </mergeCells>
  <pageMargins left="0.23" right="0.2" top="0.43" bottom="0.55000000000000004" header="0.21" footer="0.36"/>
  <pageSetup paperSize="9" scale="72" fitToHeight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1" sqref="L31"/>
    </sheetView>
  </sheetViews>
  <sheetFormatPr baseColWidth="10"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Explication</vt:lpstr>
      <vt:lpstr>Tirage</vt:lpstr>
      <vt:lpstr>Poule A</vt:lpstr>
      <vt:lpstr>Poule B</vt:lpstr>
      <vt:lpstr>Partie Class.</vt:lpstr>
      <vt:lpstr>Renc.</vt:lpstr>
      <vt:lpstr>Feuil1</vt:lpstr>
      <vt:lpstr>Feuil2</vt:lpstr>
      <vt:lpstr>Explication!Zone_d_impression</vt:lpstr>
      <vt:lpstr>'Poule A'!Zone_d_impression</vt:lpstr>
      <vt:lpstr>'Poule B'!Zone_d_impression</vt:lpstr>
      <vt:lpstr>Renc.!Zone_d_impression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2017-10-14T21:36:08Z</cp:lastPrinted>
  <dcterms:created xsi:type="dcterms:W3CDTF">2000-02-19T18:09:16Z</dcterms:created>
  <dcterms:modified xsi:type="dcterms:W3CDTF">2021-03-04T21:00:47Z</dcterms:modified>
</cp:coreProperties>
</file>