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10.bin" ContentType="application/vnd.openxmlformats-officedocument.oleObject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9.bin" ContentType="application/vnd.openxmlformats-officedocument.oleObject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5390" yWindow="285" windowWidth="11250" windowHeight="10770"/>
  </bookViews>
  <sheets>
    <sheet name="Résult.AS15.16" sheetId="6" r:id="rId1"/>
    <sheet name="Feuil2" sheetId="7" r:id="rId2"/>
    <sheet name="Feuil3" sheetId="3" r:id="rId3"/>
  </sheets>
  <definedNames>
    <definedName name="_xlnm.Print_Area" localSheetId="0">Résult.AS15.16!$A$1:$AL$120</definedName>
  </definedNames>
  <calcPr calcId="125725"/>
</workbook>
</file>

<file path=xl/calcChain.xml><?xml version="1.0" encoding="utf-8"?>
<calcChain xmlns="http://schemas.openxmlformats.org/spreadsheetml/2006/main">
  <c r="Q6" i="6"/>
  <c r="Q7"/>
  <c r="Q8"/>
  <c r="M18"/>
  <c r="M82"/>
  <c r="A82"/>
  <c r="M81"/>
  <c r="A81"/>
  <c r="M80"/>
  <c r="A80"/>
  <c r="M79"/>
  <c r="A79"/>
  <c r="Y76"/>
  <c r="U82" s="1"/>
  <c r="X76"/>
  <c r="T82" s="1"/>
  <c r="V76"/>
  <c r="U81" s="1"/>
  <c r="U76"/>
  <c r="T81" s="1"/>
  <c r="S76"/>
  <c r="U80" s="1"/>
  <c r="R76"/>
  <c r="T80" s="1"/>
  <c r="P76"/>
  <c r="U79" s="1"/>
  <c r="U83" s="1"/>
  <c r="O76"/>
  <c r="T79" s="1"/>
  <c r="T83" s="1"/>
  <c r="Z75"/>
  <c r="W75"/>
  <c r="T75"/>
  <c r="Q75"/>
  <c r="Z74"/>
  <c r="W74"/>
  <c r="T74"/>
  <c r="Q74"/>
  <c r="Z73"/>
  <c r="W73"/>
  <c r="T73"/>
  <c r="Q73"/>
  <c r="Z72"/>
  <c r="W72"/>
  <c r="T72"/>
  <c r="Q72"/>
  <c r="Z71"/>
  <c r="W71"/>
  <c r="T71"/>
  <c r="Q71"/>
  <c r="Z70"/>
  <c r="R82" s="1"/>
  <c r="W70"/>
  <c r="R81" s="1"/>
  <c r="T70"/>
  <c r="R80" s="1"/>
  <c r="Q70"/>
  <c r="R79" s="1"/>
  <c r="M61"/>
  <c r="A61"/>
  <c r="M60"/>
  <c r="A60"/>
  <c r="M59"/>
  <c r="A59"/>
  <c r="M58"/>
  <c r="A58"/>
  <c r="Y55"/>
  <c r="U61" s="1"/>
  <c r="X55"/>
  <c r="T61" s="1"/>
  <c r="V55"/>
  <c r="U60" s="1"/>
  <c r="U55"/>
  <c r="T60" s="1"/>
  <c r="S55"/>
  <c r="U59" s="1"/>
  <c r="R55"/>
  <c r="T59" s="1"/>
  <c r="P55"/>
  <c r="U58" s="1"/>
  <c r="O55"/>
  <c r="T58" s="1"/>
  <c r="Z54"/>
  <c r="W54"/>
  <c r="T54"/>
  <c r="Q54"/>
  <c r="Z53"/>
  <c r="W53"/>
  <c r="T53"/>
  <c r="Q53"/>
  <c r="Z52"/>
  <c r="W52"/>
  <c r="T52"/>
  <c r="Q52"/>
  <c r="Z51"/>
  <c r="W51"/>
  <c r="T51"/>
  <c r="Q51"/>
  <c r="Z50"/>
  <c r="W50"/>
  <c r="T50"/>
  <c r="Q50"/>
  <c r="Z49"/>
  <c r="R61" s="1"/>
  <c r="W49"/>
  <c r="T49"/>
  <c r="R59" s="1"/>
  <c r="Q49"/>
  <c r="R58" s="1"/>
  <c r="A39"/>
  <c r="A38"/>
  <c r="A37"/>
  <c r="A36"/>
  <c r="M39"/>
  <c r="M38"/>
  <c r="M37"/>
  <c r="M36"/>
  <c r="Y33"/>
  <c r="U39" s="1"/>
  <c r="X33"/>
  <c r="T39" s="1"/>
  <c r="V33"/>
  <c r="U38" s="1"/>
  <c r="U33"/>
  <c r="T38" s="1"/>
  <c r="S33"/>
  <c r="U37" s="1"/>
  <c r="R33"/>
  <c r="T37" s="1"/>
  <c r="P33"/>
  <c r="U36" s="1"/>
  <c r="O33"/>
  <c r="T36" s="1"/>
  <c r="Z32"/>
  <c r="W32"/>
  <c r="T32"/>
  <c r="Q32"/>
  <c r="Z31"/>
  <c r="W31"/>
  <c r="T31"/>
  <c r="Q31"/>
  <c r="Z30"/>
  <c r="W30"/>
  <c r="T30"/>
  <c r="Q30"/>
  <c r="Z29"/>
  <c r="W29"/>
  <c r="T29"/>
  <c r="Q29"/>
  <c r="Z28"/>
  <c r="W28"/>
  <c r="T28"/>
  <c r="Q28"/>
  <c r="Z27"/>
  <c r="R39" s="1"/>
  <c r="W27"/>
  <c r="T27"/>
  <c r="R37" s="1"/>
  <c r="Q27"/>
  <c r="R36" s="1"/>
  <c r="A15"/>
  <c r="A18"/>
  <c r="A17"/>
  <c r="A16"/>
  <c r="M17"/>
  <c r="M16"/>
  <c r="M15"/>
  <c r="P58" l="1"/>
  <c r="R60"/>
  <c r="T62"/>
  <c r="R38"/>
  <c r="T40"/>
  <c r="R83"/>
  <c r="U62"/>
  <c r="T55"/>
  <c r="Z55"/>
  <c r="S56"/>
  <c r="Y56"/>
  <c r="O58"/>
  <c r="Q58"/>
  <c r="O59"/>
  <c r="Q59"/>
  <c r="O60"/>
  <c r="Q60"/>
  <c r="O61"/>
  <c r="Q61"/>
  <c r="T76"/>
  <c r="Z76"/>
  <c r="S77"/>
  <c r="Y77"/>
  <c r="O79"/>
  <c r="Q79"/>
  <c r="O80"/>
  <c r="Q80"/>
  <c r="O81"/>
  <c r="Q81"/>
  <c r="O82"/>
  <c r="Q82"/>
  <c r="Q55"/>
  <c r="W55"/>
  <c r="P56"/>
  <c r="V56"/>
  <c r="P59"/>
  <c r="P60"/>
  <c r="P61"/>
  <c r="Q76"/>
  <c r="W76"/>
  <c r="P77"/>
  <c r="V77"/>
  <c r="P79"/>
  <c r="P80"/>
  <c r="P81"/>
  <c r="P82"/>
  <c r="U40"/>
  <c r="T33"/>
  <c r="Z33"/>
  <c r="S34"/>
  <c r="Y34"/>
  <c r="O36"/>
  <c r="Q36"/>
  <c r="O37"/>
  <c r="Q37"/>
  <c r="O38"/>
  <c r="Q38"/>
  <c r="O39"/>
  <c r="Q39"/>
  <c r="Q33"/>
  <c r="W33"/>
  <c r="P34"/>
  <c r="V34"/>
  <c r="P36"/>
  <c r="P37"/>
  <c r="P38"/>
  <c r="P39"/>
  <c r="Z11"/>
  <c r="Z10"/>
  <c r="Z9"/>
  <c r="Z8"/>
  <c r="Z7"/>
  <c r="Z6"/>
  <c r="W11"/>
  <c r="W10"/>
  <c r="W9"/>
  <c r="W8"/>
  <c r="W7"/>
  <c r="W6"/>
  <c r="T11"/>
  <c r="T10"/>
  <c r="T9"/>
  <c r="T8"/>
  <c r="T7"/>
  <c r="T6"/>
  <c r="Q11"/>
  <c r="Q10"/>
  <c r="Q9"/>
  <c r="Y12"/>
  <c r="U18" s="1"/>
  <c r="X12"/>
  <c r="V12"/>
  <c r="U17" s="1"/>
  <c r="U12"/>
  <c r="S12"/>
  <c r="U16" s="1"/>
  <c r="R12"/>
  <c r="T16" s="1"/>
  <c r="P12"/>
  <c r="U15" s="1"/>
  <c r="O12"/>
  <c r="T15" s="1"/>
  <c r="Q15" l="1"/>
  <c r="R15"/>
  <c r="P15"/>
  <c r="O15"/>
  <c r="R62"/>
  <c r="R40"/>
  <c r="V79"/>
  <c r="C79"/>
  <c r="V58"/>
  <c r="C58"/>
  <c r="S58"/>
  <c r="B58"/>
  <c r="V80"/>
  <c r="C80"/>
  <c r="S80"/>
  <c r="B80"/>
  <c r="V59"/>
  <c r="C59"/>
  <c r="S59"/>
  <c r="B59"/>
  <c r="O83"/>
  <c r="Q62"/>
  <c r="S79"/>
  <c r="B79"/>
  <c r="V81"/>
  <c r="C81"/>
  <c r="S81"/>
  <c r="B81"/>
  <c r="V60"/>
  <c r="C60"/>
  <c r="S60"/>
  <c r="B60"/>
  <c r="V82"/>
  <c r="C82"/>
  <c r="S82"/>
  <c r="B82"/>
  <c r="V61"/>
  <c r="C61"/>
  <c r="S61"/>
  <c r="B61"/>
  <c r="P83"/>
  <c r="P62"/>
  <c r="Q83"/>
  <c r="O62"/>
  <c r="V36"/>
  <c r="C36"/>
  <c r="F36" s="1"/>
  <c r="V37"/>
  <c r="C37"/>
  <c r="S37"/>
  <c r="B37"/>
  <c r="S36"/>
  <c r="B36"/>
  <c r="V39"/>
  <c r="C39"/>
  <c r="S39"/>
  <c r="B39"/>
  <c r="V38"/>
  <c r="C38"/>
  <c r="S38"/>
  <c r="B38"/>
  <c r="Q40"/>
  <c r="P40"/>
  <c r="O40"/>
  <c r="T12"/>
  <c r="B16" s="1"/>
  <c r="Z12"/>
  <c r="S18" s="1"/>
  <c r="T17"/>
  <c r="V13"/>
  <c r="C17" s="1"/>
  <c r="S16"/>
  <c r="R16"/>
  <c r="Q16"/>
  <c r="P16"/>
  <c r="O16"/>
  <c r="R17"/>
  <c r="Q17"/>
  <c r="P17"/>
  <c r="O17"/>
  <c r="R18"/>
  <c r="Q18"/>
  <c r="P18"/>
  <c r="O18"/>
  <c r="Q12"/>
  <c r="W12"/>
  <c r="U19"/>
  <c r="Y13"/>
  <c r="P13"/>
  <c r="T18"/>
  <c r="T19" s="1"/>
  <c r="S13"/>
  <c r="S40" l="1"/>
  <c r="E36"/>
  <c r="G36" s="1"/>
  <c r="V40"/>
  <c r="C40"/>
  <c r="F61"/>
  <c r="E61"/>
  <c r="G61" s="1"/>
  <c r="F82"/>
  <c r="E82"/>
  <c r="G82" s="1"/>
  <c r="F60"/>
  <c r="E60"/>
  <c r="G60" s="1"/>
  <c r="F81"/>
  <c r="E81"/>
  <c r="G81" s="1"/>
  <c r="B83"/>
  <c r="S62"/>
  <c r="V62"/>
  <c r="V83"/>
  <c r="F59"/>
  <c r="E59"/>
  <c r="G59" s="1"/>
  <c r="F80"/>
  <c r="E80"/>
  <c r="G80" s="1"/>
  <c r="B62"/>
  <c r="F58"/>
  <c r="C62"/>
  <c r="E58"/>
  <c r="G58" s="1"/>
  <c r="F79"/>
  <c r="C83"/>
  <c r="E79"/>
  <c r="G79" s="1"/>
  <c r="S83"/>
  <c r="E39"/>
  <c r="F39"/>
  <c r="B40"/>
  <c r="E37"/>
  <c r="G37" s="1"/>
  <c r="F37"/>
  <c r="F38"/>
  <c r="E38"/>
  <c r="B18"/>
  <c r="V17"/>
  <c r="V15"/>
  <c r="C15"/>
  <c r="V16"/>
  <c r="C16"/>
  <c r="V18"/>
  <c r="C18"/>
  <c r="S17"/>
  <c r="B17"/>
  <c r="S15"/>
  <c r="B15"/>
  <c r="F17"/>
  <c r="E17"/>
  <c r="P19"/>
  <c r="R19"/>
  <c r="O19"/>
  <c r="Q19"/>
  <c r="S19"/>
  <c r="F15" l="1"/>
  <c r="E15"/>
  <c r="G15"/>
  <c r="G17"/>
  <c r="G38"/>
  <c r="G39"/>
  <c r="I79"/>
  <c r="Z79" s="1"/>
  <c r="I81"/>
  <c r="I82"/>
  <c r="I80"/>
  <c r="V19"/>
  <c r="B19"/>
  <c r="F18"/>
  <c r="E18"/>
  <c r="F16"/>
  <c r="E16"/>
  <c r="C19"/>
  <c r="G16" l="1"/>
  <c r="I15" s="1"/>
  <c r="G18"/>
  <c r="AA79"/>
  <c r="I60"/>
  <c r="AA60" s="1"/>
  <c r="I59"/>
  <c r="W59" s="1"/>
  <c r="AD20" s="1"/>
  <c r="I61"/>
  <c r="I58"/>
  <c r="Z58" s="1"/>
  <c r="I38"/>
  <c r="W38" s="1"/>
  <c r="AD14" s="1"/>
  <c r="W79"/>
  <c r="AD26" s="1"/>
  <c r="W82"/>
  <c r="AD29" s="1"/>
  <c r="Z82"/>
  <c r="AA82"/>
  <c r="AA80"/>
  <c r="W80"/>
  <c r="AD27" s="1"/>
  <c r="Z80"/>
  <c r="AA81"/>
  <c r="W81"/>
  <c r="AD28" s="1"/>
  <c r="Z81"/>
  <c r="I39"/>
  <c r="Z39" s="1"/>
  <c r="I36"/>
  <c r="W36" s="1"/>
  <c r="AD12" s="1"/>
  <c r="I37"/>
  <c r="W37" s="1"/>
  <c r="AD13" s="1"/>
  <c r="W15" l="1"/>
  <c r="AA15"/>
  <c r="J15"/>
  <c r="Z15"/>
  <c r="AE28"/>
  <c r="AG28"/>
  <c r="AI28"/>
  <c r="AK28"/>
  <c r="AF28"/>
  <c r="AH28"/>
  <c r="AJ28"/>
  <c r="AL28"/>
  <c r="AL26"/>
  <c r="AJ26"/>
  <c r="AH26"/>
  <c r="AF26"/>
  <c r="AK26"/>
  <c r="AI26"/>
  <c r="AG26"/>
  <c r="AE27"/>
  <c r="AG27"/>
  <c r="AI27"/>
  <c r="AK27"/>
  <c r="AF27"/>
  <c r="AH27"/>
  <c r="AJ27"/>
  <c r="AL27"/>
  <c r="AE29"/>
  <c r="AG29"/>
  <c r="AI29"/>
  <c r="AK29"/>
  <c r="AF29"/>
  <c r="AH29"/>
  <c r="AJ29"/>
  <c r="AL29"/>
  <c r="AF20"/>
  <c r="AH20"/>
  <c r="AJ20"/>
  <c r="AL20"/>
  <c r="AE20"/>
  <c r="AG20"/>
  <c r="AI20"/>
  <c r="AK20"/>
  <c r="AL12"/>
  <c r="AK12"/>
  <c r="AJ12"/>
  <c r="AI12"/>
  <c r="AH12"/>
  <c r="AL13"/>
  <c r="AK13"/>
  <c r="AJ13"/>
  <c r="AI13"/>
  <c r="AH13"/>
  <c r="AL14"/>
  <c r="AK14"/>
  <c r="AJ14"/>
  <c r="AI14"/>
  <c r="AH14"/>
  <c r="AE26"/>
  <c r="AG12"/>
  <c r="AF12"/>
  <c r="AE12"/>
  <c r="AG13"/>
  <c r="AF13"/>
  <c r="AE13"/>
  <c r="AG14"/>
  <c r="AF14"/>
  <c r="AE14"/>
  <c r="Z61"/>
  <c r="AA61"/>
  <c r="Z60"/>
  <c r="W60"/>
  <c r="AD21" s="1"/>
  <c r="W58"/>
  <c r="AD19" s="1"/>
  <c r="W61"/>
  <c r="AD22" s="1"/>
  <c r="AA58"/>
  <c r="Z59"/>
  <c r="AA59"/>
  <c r="AA36"/>
  <c r="AA39"/>
  <c r="AA38"/>
  <c r="Z38"/>
  <c r="W39"/>
  <c r="AD15" s="1"/>
  <c r="Z36"/>
  <c r="J36"/>
  <c r="J37" s="1"/>
  <c r="J38" s="1"/>
  <c r="J39" s="1"/>
  <c r="J79"/>
  <c r="J80" s="1"/>
  <c r="J81" s="1"/>
  <c r="J82" s="1"/>
  <c r="Z37"/>
  <c r="AA37"/>
  <c r="I16"/>
  <c r="I18"/>
  <c r="I17"/>
  <c r="J16" l="1"/>
  <c r="J17" s="1"/>
  <c r="J18" s="1"/>
  <c r="AK19"/>
  <c r="AI19"/>
  <c r="AG19"/>
  <c r="AE19"/>
  <c r="AL19"/>
  <c r="AJ19"/>
  <c r="AH19"/>
  <c r="AF19"/>
  <c r="AL15"/>
  <c r="AK15"/>
  <c r="AJ15"/>
  <c r="AI15"/>
  <c r="AH15"/>
  <c r="AF22"/>
  <c r="AH22"/>
  <c r="AJ22"/>
  <c r="AL22"/>
  <c r="AE22"/>
  <c r="AG22"/>
  <c r="AI22"/>
  <c r="AK22"/>
  <c r="AF21"/>
  <c r="AH21"/>
  <c r="AJ21"/>
  <c r="AL21"/>
  <c r="AE21"/>
  <c r="AG21"/>
  <c r="AI21"/>
  <c r="AK21"/>
  <c r="AG15"/>
  <c r="AF15"/>
  <c r="AE15"/>
  <c r="W17"/>
  <c r="AD7" s="1"/>
  <c r="AE7" s="1"/>
  <c r="AA17"/>
  <c r="W18"/>
  <c r="AD8" s="1"/>
  <c r="AE8" s="1"/>
  <c r="AA18"/>
  <c r="W16"/>
  <c r="AD6" s="1"/>
  <c r="AA16"/>
  <c r="AD5"/>
  <c r="AE5" s="1"/>
  <c r="J58"/>
  <c r="J59" s="1"/>
  <c r="J60" s="1"/>
  <c r="J61" s="1"/>
  <c r="Z16"/>
  <c r="Z18"/>
  <c r="Z17"/>
  <c r="AF8" l="1"/>
  <c r="AJ8"/>
  <c r="AH8"/>
  <c r="AL8"/>
  <c r="AI8"/>
  <c r="AK8"/>
  <c r="AG8"/>
  <c r="AK5"/>
  <c r="AI5"/>
  <c r="AG5"/>
  <c r="AF5"/>
  <c r="AL5"/>
  <c r="AJ5"/>
  <c r="AH5"/>
  <c r="AK6"/>
  <c r="AI6"/>
  <c r="AE6"/>
  <c r="AL6"/>
  <c r="AJ6"/>
  <c r="AH6"/>
  <c r="AG6"/>
  <c r="AF6"/>
  <c r="AL7"/>
  <c r="AJ7"/>
  <c r="AH7"/>
  <c r="AG7"/>
  <c r="AF7"/>
  <c r="AK7"/>
  <c r="AI7"/>
</calcChain>
</file>

<file path=xl/comments1.xml><?xml version="1.0" encoding="utf-8"?>
<comments xmlns="http://schemas.openxmlformats.org/spreadsheetml/2006/main">
  <authors>
    <author>Alain</author>
  </authors>
  <commentList>
    <comment ref="N27" authorId="0">
      <text>
        <r>
          <rPr>
            <b/>
            <sz val="9"/>
            <color indexed="81"/>
            <rFont val="Tahoma"/>
            <family val="2"/>
          </rPr>
          <t xml:space="preserve">24/10/15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<sst xmlns="http://schemas.openxmlformats.org/spreadsheetml/2006/main" count="242" uniqueCount="59">
  <si>
    <t>Pour</t>
  </si>
  <si>
    <t>Contre</t>
  </si>
  <si>
    <t>G.A.</t>
  </si>
  <si>
    <t>Points</t>
  </si>
  <si>
    <t>TOTAL</t>
  </si>
  <si>
    <t>ASB</t>
  </si>
  <si>
    <t>Joué</t>
  </si>
  <si>
    <t>Gagné</t>
  </si>
  <si>
    <t>Nul</t>
  </si>
  <si>
    <t>Perdu</t>
  </si>
  <si>
    <t>GA</t>
  </si>
  <si>
    <t>1</t>
  </si>
  <si>
    <t>POULE B</t>
  </si>
  <si>
    <t>2</t>
  </si>
  <si>
    <t>3</t>
  </si>
  <si>
    <t>4</t>
  </si>
  <si>
    <t>5</t>
  </si>
  <si>
    <t>6</t>
  </si>
  <si>
    <t>TABLEAU DE SAISIE</t>
  </si>
  <si>
    <t>Colonnes à masquées</t>
  </si>
  <si>
    <t>Noms</t>
  </si>
  <si>
    <t>G A</t>
  </si>
  <si>
    <t>Rang</t>
  </si>
  <si>
    <t>Classement1</t>
  </si>
  <si>
    <t>Pts</t>
  </si>
  <si>
    <t>POULE A</t>
  </si>
  <si>
    <t>Class 2</t>
  </si>
  <si>
    <t>Classement</t>
  </si>
  <si>
    <t>POULE C</t>
  </si>
  <si>
    <t>POULE D</t>
  </si>
  <si>
    <t>Classement Final</t>
  </si>
  <si>
    <t>Ga -</t>
  </si>
  <si>
    <t>GA +</t>
  </si>
  <si>
    <t>Code vérouillage: AB</t>
  </si>
  <si>
    <r>
      <rPr>
        <b/>
        <sz val="14"/>
        <color rgb="FF07C3E9"/>
        <rFont val="Times New Roman"/>
        <family val="1"/>
      </rPr>
      <t xml:space="preserve">Demi Finales </t>
    </r>
    <r>
      <rPr>
        <sz val="14"/>
        <rFont val="Times New Roman"/>
        <family val="1"/>
      </rPr>
      <t xml:space="preserve">                   </t>
    </r>
  </si>
  <si>
    <r>
      <rPr>
        <b/>
        <sz val="14"/>
        <color rgb="FFFF0000"/>
        <rFont val="Times New Roman"/>
        <family val="1"/>
      </rPr>
      <t>FINALE</t>
    </r>
    <r>
      <rPr>
        <sz val="14"/>
        <color rgb="FFFF0000"/>
        <rFont val="Times New Roman"/>
        <family val="1"/>
      </rPr>
      <t xml:space="preserve"> </t>
    </r>
    <r>
      <rPr>
        <sz val="14"/>
        <rFont val="Times New Roman"/>
        <family val="1"/>
      </rPr>
      <t xml:space="preserve"> le 19 mars 2016 à CORNAS</t>
    </r>
  </si>
  <si>
    <t>=NB.SI(Q6:Q11;"&gt;0")</t>
  </si>
  <si>
    <t>=NB.SI(Q6:Q11;3)</t>
  </si>
  <si>
    <t>=NB.SI(Q6:Q11;2)</t>
  </si>
  <si>
    <t>=NB.SI(Q6:Q11;1)</t>
  </si>
  <si>
    <t>Formules</t>
  </si>
  <si>
    <t>A1</t>
  </si>
  <si>
    <t>A2</t>
  </si>
  <si>
    <t>A3</t>
  </si>
  <si>
    <t>A4</t>
  </si>
  <si>
    <t>B1</t>
  </si>
  <si>
    <t>B2</t>
  </si>
  <si>
    <t>B3</t>
  </si>
  <si>
    <t>B4</t>
  </si>
  <si>
    <t>C1</t>
  </si>
  <si>
    <t>C2</t>
  </si>
  <si>
    <t>C3</t>
  </si>
  <si>
    <t>C4</t>
  </si>
  <si>
    <t>D1</t>
  </si>
  <si>
    <t>D2</t>
  </si>
  <si>
    <t>D3</t>
  </si>
  <si>
    <t>D4</t>
  </si>
  <si>
    <t>CHAMPIONNAT DES AS 3° ET 4° DIV.</t>
  </si>
  <si>
    <t xml:space="preserve">CHAMPIONNAT DES AS 3° et 4° Div. </t>
  </si>
</sst>
</file>

<file path=xl/styles.xml><?xml version="1.0" encoding="utf-8"?>
<styleSheet xmlns="http://schemas.openxmlformats.org/spreadsheetml/2006/main">
  <fonts count="15">
    <font>
      <sz val="11"/>
      <name val="Times New Roman"/>
    </font>
    <font>
      <b/>
      <sz val="14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b/>
      <sz val="14"/>
      <color rgb="FFFF0000"/>
      <name val="Times New Roman"/>
      <family val="1"/>
    </font>
    <font>
      <b/>
      <sz val="14"/>
      <color rgb="FF07C3E9"/>
      <name val="Times New Roman"/>
      <family val="1"/>
    </font>
    <font>
      <sz val="14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00B0F0"/>
      <name val="Times New Roman"/>
      <family val="1"/>
    </font>
    <font>
      <b/>
      <sz val="11"/>
      <color rgb="FFFF0000"/>
      <name val="Times New Roman"/>
      <family val="1"/>
    </font>
    <font>
      <sz val="20"/>
      <color rgb="FFFF0000"/>
      <name val="Algerian"/>
      <family val="5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61D6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67EF31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77">
    <xf numFmtId="0" fontId="0" fillId="0" borderId="0" xfId="0"/>
    <xf numFmtId="0" fontId="0" fillId="0" borderId="0" xfId="0" applyAlignment="1" applyProtection="1">
      <protection locked="0"/>
    </xf>
    <xf numFmtId="0" fontId="2" fillId="0" borderId="0" xfId="0" applyFont="1" applyBorder="1" applyAlignment="1" applyProtection="1"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protection locked="0"/>
    </xf>
    <xf numFmtId="0" fontId="5" fillId="0" borderId="0" xfId="0" applyFont="1" applyAlignment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Fill="1" applyAlignment="1" applyProtection="1">
      <protection locked="0"/>
    </xf>
    <xf numFmtId="0" fontId="2" fillId="0" borderId="0" xfId="0" applyFont="1" applyAlignment="1" applyProtection="1">
      <protection locked="0"/>
    </xf>
    <xf numFmtId="0" fontId="0" fillId="0" borderId="3" xfId="0" applyBorder="1" applyAlignment="1" applyProtection="1"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37" xfId="0" applyFont="1" applyBorder="1" applyAlignment="1" applyProtection="1">
      <alignment horizontal="center" vertical="center"/>
      <protection locked="0"/>
    </xf>
    <xf numFmtId="0" fontId="3" fillId="0" borderId="19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0" fontId="3" fillId="0" borderId="27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0" fillId="0" borderId="49" xfId="0" applyBorder="1" applyAlignment="1" applyProtection="1">
      <alignment horizontal="center"/>
      <protection locked="0"/>
    </xf>
    <xf numFmtId="0" fontId="2" fillId="0" borderId="28" xfId="0" applyFont="1" applyFill="1" applyBorder="1" applyAlignment="1" applyProtection="1">
      <alignment horizontal="center"/>
      <protection locked="0"/>
    </xf>
    <xf numFmtId="0" fontId="2" fillId="0" borderId="8" xfId="0" applyFont="1" applyFill="1" applyBorder="1" applyAlignment="1" applyProtection="1">
      <alignment horizontal="center"/>
      <protection locked="0"/>
    </xf>
    <xf numFmtId="0" fontId="2" fillId="0" borderId="12" xfId="0" applyFont="1" applyFill="1" applyBorder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2" fillId="0" borderId="29" xfId="0" applyFont="1" applyFill="1" applyBorder="1" applyAlignment="1" applyProtection="1">
      <alignment horizontal="center"/>
      <protection locked="0"/>
    </xf>
    <xf numFmtId="0" fontId="2" fillId="0" borderId="7" xfId="0" applyFont="1" applyFill="1" applyBorder="1" applyAlignment="1" applyProtection="1">
      <alignment horizontal="center"/>
      <protection locked="0"/>
    </xf>
    <xf numFmtId="0" fontId="2" fillId="0" borderId="13" xfId="0" applyFont="1" applyFill="1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  <protection locked="0"/>
    </xf>
    <xf numFmtId="0" fontId="2" fillId="0" borderId="22" xfId="0" applyFont="1" applyFill="1" applyBorder="1" applyAlignment="1" applyProtection="1">
      <alignment horizontal="center"/>
      <protection locked="0"/>
    </xf>
    <xf numFmtId="0" fontId="2" fillId="0" borderId="26" xfId="0" applyFont="1" applyFill="1" applyBorder="1" applyAlignment="1" applyProtection="1">
      <alignment horizontal="center"/>
      <protection locked="0"/>
    </xf>
    <xf numFmtId="0" fontId="2" fillId="0" borderId="34" xfId="0" applyFont="1" applyFill="1" applyBorder="1" applyAlignment="1" applyProtection="1">
      <alignment horizontal="center"/>
      <protection locked="0"/>
    </xf>
    <xf numFmtId="0" fontId="2" fillId="0" borderId="35" xfId="0" applyFont="1" applyFill="1" applyBorder="1" applyAlignment="1" applyProtection="1">
      <alignment horizontal="center"/>
      <protection locked="0"/>
    </xf>
    <xf numFmtId="0" fontId="0" fillId="0" borderId="39" xfId="0" applyBorder="1" applyAlignment="1" applyProtection="1">
      <alignment horizontal="center"/>
      <protection locked="0"/>
    </xf>
    <xf numFmtId="0" fontId="2" fillId="0" borderId="32" xfId="0" applyFont="1" applyFill="1" applyBorder="1" applyAlignment="1" applyProtection="1">
      <alignment horizontal="center"/>
      <protection locked="0"/>
    </xf>
    <xf numFmtId="0" fontId="2" fillId="0" borderId="10" xfId="0" applyFont="1" applyFill="1" applyBorder="1" applyAlignment="1" applyProtection="1">
      <alignment horizontal="center"/>
      <protection locked="0"/>
    </xf>
    <xf numFmtId="0" fontId="2" fillId="0" borderId="23" xfId="0" applyFont="1" applyFill="1" applyBorder="1" applyAlignment="1" applyProtection="1">
      <alignment horizontal="center"/>
      <protection locked="0"/>
    </xf>
    <xf numFmtId="0" fontId="2" fillId="0" borderId="27" xfId="0" applyFont="1" applyFill="1" applyBorder="1" applyAlignment="1" applyProtection="1">
      <alignment horizontal="center"/>
      <protection locked="0"/>
    </xf>
    <xf numFmtId="0" fontId="2" fillId="0" borderId="20" xfId="0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protection locked="0"/>
    </xf>
    <xf numFmtId="0" fontId="0" fillId="0" borderId="2" xfId="0" applyBorder="1" applyAlignment="1" applyProtection="1">
      <protection locked="0"/>
    </xf>
    <xf numFmtId="0" fontId="0" fillId="0" borderId="40" xfId="0" applyBorder="1" applyAlignment="1" applyProtection="1"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protection locked="0"/>
    </xf>
    <xf numFmtId="0" fontId="2" fillId="7" borderId="39" xfId="0" applyFont="1" applyFill="1" applyBorder="1" applyAlignment="1" applyProtection="1">
      <alignment horizontal="center"/>
    </xf>
    <xf numFmtId="0" fontId="2" fillId="7" borderId="11" xfId="0" applyFont="1" applyFill="1" applyBorder="1" applyAlignment="1" applyProtection="1">
      <alignment horizontal="center"/>
    </xf>
    <xf numFmtId="0" fontId="1" fillId="6" borderId="21" xfId="0" applyFont="1" applyFill="1" applyBorder="1" applyAlignment="1" applyProtection="1">
      <alignment horizontal="center"/>
    </xf>
    <xf numFmtId="0" fontId="1" fillId="6" borderId="30" xfId="0" applyFont="1" applyFill="1" applyBorder="1" applyAlignment="1" applyProtection="1">
      <alignment horizontal="center"/>
    </xf>
    <xf numFmtId="0" fontId="2" fillId="6" borderId="23" xfId="0" applyFont="1" applyFill="1" applyBorder="1" applyAlignment="1" applyProtection="1">
      <alignment horizontal="center"/>
    </xf>
    <xf numFmtId="0" fontId="2" fillId="6" borderId="27" xfId="0" applyFont="1" applyFill="1" applyBorder="1" applyAlignment="1" applyProtection="1">
      <alignment horizontal="center"/>
    </xf>
    <xf numFmtId="0" fontId="2" fillId="6" borderId="20" xfId="0" applyFont="1" applyFill="1" applyBorder="1" applyAlignment="1" applyProtection="1">
      <alignment horizontal="center"/>
    </xf>
    <xf numFmtId="0" fontId="2" fillId="2" borderId="16" xfId="0" applyFont="1" applyFill="1" applyBorder="1" applyAlignment="1" applyProtection="1">
      <alignment horizontal="center"/>
    </xf>
    <xf numFmtId="0" fontId="1" fillId="7" borderId="14" xfId="0" applyFont="1" applyFill="1" applyBorder="1" applyAlignment="1" applyProtection="1">
      <alignment horizontal="center"/>
    </xf>
    <xf numFmtId="0" fontId="2" fillId="2" borderId="19" xfId="0" applyFont="1" applyFill="1" applyBorder="1" applyAlignment="1" applyProtection="1">
      <alignment horizontal="center"/>
    </xf>
    <xf numFmtId="0" fontId="2" fillId="2" borderId="41" xfId="0" applyFont="1" applyFill="1" applyBorder="1" applyAlignment="1" applyProtection="1">
      <alignment horizontal="center"/>
    </xf>
    <xf numFmtId="0" fontId="3" fillId="5" borderId="4" xfId="0" applyFont="1" applyFill="1" applyBorder="1" applyAlignment="1" applyProtection="1">
      <alignment horizontal="left" vertical="center"/>
    </xf>
    <xf numFmtId="0" fontId="0" fillId="5" borderId="25" xfId="0" applyFill="1" applyBorder="1" applyAlignment="1" applyProtection="1">
      <alignment horizontal="left"/>
    </xf>
    <xf numFmtId="0" fontId="3" fillId="4" borderId="28" xfId="0" applyFont="1" applyFill="1" applyBorder="1" applyAlignment="1" applyProtection="1">
      <alignment horizontal="center" vertical="center"/>
    </xf>
    <xf numFmtId="0" fontId="3" fillId="4" borderId="8" xfId="0" applyFont="1" applyFill="1" applyBorder="1" applyAlignment="1" applyProtection="1">
      <alignment horizontal="center" vertical="center"/>
    </xf>
    <xf numFmtId="0" fontId="4" fillId="4" borderId="15" xfId="0" applyFont="1" applyFill="1" applyBorder="1" applyAlignment="1" applyProtection="1">
      <alignment horizontal="center" vertical="center"/>
    </xf>
    <xf numFmtId="0" fontId="3" fillId="4" borderId="12" xfId="0" applyFont="1" applyFill="1" applyBorder="1" applyAlignment="1" applyProtection="1">
      <alignment horizontal="center" vertical="center"/>
    </xf>
    <xf numFmtId="0" fontId="3" fillId="4" borderId="15" xfId="0" applyFont="1" applyFill="1" applyBorder="1" applyAlignment="1" applyProtection="1">
      <alignment horizontal="center" vertical="center"/>
    </xf>
    <xf numFmtId="0" fontId="9" fillId="0" borderId="35" xfId="0" applyFont="1" applyBorder="1" applyAlignment="1" applyProtection="1">
      <alignment horizontal="center" vertical="center"/>
    </xf>
    <xf numFmtId="0" fontId="10" fillId="0" borderId="35" xfId="0" applyFont="1" applyBorder="1" applyAlignment="1" applyProtection="1">
      <alignment horizontal="center" vertical="center"/>
    </xf>
    <xf numFmtId="0" fontId="3" fillId="5" borderId="17" xfId="0" applyFont="1" applyFill="1" applyBorder="1" applyAlignment="1" applyProtection="1">
      <alignment horizontal="left" vertical="center"/>
    </xf>
    <xf numFmtId="0" fontId="0" fillId="5" borderId="31" xfId="0" applyFill="1" applyBorder="1" applyAlignment="1" applyProtection="1">
      <alignment horizontal="left"/>
    </xf>
    <xf numFmtId="0" fontId="3" fillId="4" borderId="29" xfId="0" applyFont="1" applyFill="1" applyBorder="1" applyAlignment="1" applyProtection="1">
      <alignment horizontal="center" vertical="center"/>
    </xf>
    <xf numFmtId="0" fontId="3" fillId="4" borderId="7" xfId="0" applyFont="1" applyFill="1" applyBorder="1" applyAlignment="1" applyProtection="1">
      <alignment horizontal="center" vertical="center"/>
    </xf>
    <xf numFmtId="0" fontId="4" fillId="4" borderId="9" xfId="0" applyFont="1" applyFill="1" applyBorder="1" applyAlignment="1" applyProtection="1">
      <alignment horizontal="center" vertical="center"/>
    </xf>
    <xf numFmtId="0" fontId="3" fillId="4" borderId="38" xfId="0" applyFont="1" applyFill="1" applyBorder="1" applyAlignment="1" applyProtection="1">
      <alignment horizontal="center" vertical="center"/>
    </xf>
    <xf numFmtId="0" fontId="3" fillId="4" borderId="35" xfId="0" applyFont="1" applyFill="1" applyBorder="1" applyAlignment="1" applyProtection="1">
      <alignment horizontal="center" vertical="center"/>
    </xf>
    <xf numFmtId="0" fontId="3" fillId="4" borderId="39" xfId="0" applyFont="1" applyFill="1" applyBorder="1" applyAlignment="1" applyProtection="1">
      <alignment horizontal="center" vertical="center"/>
    </xf>
    <xf numFmtId="0" fontId="3" fillId="5" borderId="18" xfId="0" applyFont="1" applyFill="1" applyBorder="1" applyAlignment="1" applyProtection="1">
      <alignment horizontal="left" vertical="center"/>
    </xf>
    <xf numFmtId="0" fontId="0" fillId="5" borderId="46" xfId="0" applyFill="1" applyBorder="1" applyAlignment="1" applyProtection="1">
      <alignment horizontal="left"/>
    </xf>
    <xf numFmtId="0" fontId="3" fillId="4" borderId="13" xfId="0" applyFont="1" applyFill="1" applyBorder="1" applyAlignment="1" applyProtection="1">
      <alignment horizontal="center" vertical="center"/>
    </xf>
    <xf numFmtId="0" fontId="3" fillId="4" borderId="9" xfId="0" applyFont="1" applyFill="1" applyBorder="1" applyAlignment="1" applyProtection="1">
      <alignment horizontal="center" vertical="center"/>
    </xf>
    <xf numFmtId="0" fontId="3" fillId="5" borderId="33" xfId="0" applyFont="1" applyFill="1" applyBorder="1" applyAlignment="1" applyProtection="1">
      <alignment horizontal="left" vertical="center"/>
    </xf>
    <xf numFmtId="0" fontId="0" fillId="5" borderId="36" xfId="0" applyFill="1" applyBorder="1" applyAlignment="1" applyProtection="1">
      <alignment horizontal="left"/>
    </xf>
    <xf numFmtId="0" fontId="3" fillId="4" borderId="32" xfId="0" applyFont="1" applyFill="1" applyBorder="1" applyAlignment="1" applyProtection="1">
      <alignment horizontal="center" vertical="center"/>
    </xf>
    <xf numFmtId="0" fontId="3" fillId="4" borderId="10" xfId="0" applyFont="1" applyFill="1" applyBorder="1" applyAlignment="1" applyProtection="1">
      <alignment horizontal="center" vertical="center"/>
    </xf>
    <xf numFmtId="0" fontId="4" fillId="4" borderId="11" xfId="0" applyFont="1" applyFill="1" applyBorder="1" applyAlignment="1" applyProtection="1">
      <alignment horizontal="center" vertical="center"/>
    </xf>
    <xf numFmtId="0" fontId="3" fillId="4" borderId="42" xfId="0" applyFont="1" applyFill="1" applyBorder="1" applyAlignment="1" applyProtection="1">
      <alignment horizontal="center" vertical="center"/>
    </xf>
    <xf numFmtId="0" fontId="3" fillId="4" borderId="43" xfId="0" applyFont="1" applyFill="1" applyBorder="1" applyAlignment="1" applyProtection="1">
      <alignment horizontal="center" vertical="center"/>
    </xf>
    <xf numFmtId="0" fontId="3" fillId="4" borderId="48" xfId="0" applyFont="1" applyFill="1" applyBorder="1" applyAlignment="1" applyProtection="1">
      <alignment horizontal="center" vertical="center"/>
    </xf>
    <xf numFmtId="0" fontId="0" fillId="0" borderId="0" xfId="0" applyAlignment="1" applyProtection="1"/>
    <xf numFmtId="0" fontId="2" fillId="4" borderId="20" xfId="0" applyFont="1" applyFill="1" applyBorder="1" applyAlignment="1" applyProtection="1">
      <alignment horizontal="center" vertical="center"/>
    </xf>
    <xf numFmtId="0" fontId="2" fillId="4" borderId="27" xfId="0" applyFont="1" applyFill="1" applyBorder="1" applyAlignment="1" applyProtection="1">
      <alignment horizontal="center" vertical="center"/>
    </xf>
    <xf numFmtId="0" fontId="2" fillId="4" borderId="30" xfId="0" applyFont="1" applyFill="1" applyBorder="1" applyAlignment="1" applyProtection="1">
      <alignment horizontal="center" vertical="center"/>
    </xf>
    <xf numFmtId="0" fontId="2" fillId="4" borderId="44" xfId="0" applyFont="1" applyFill="1" applyBorder="1" applyAlignment="1" applyProtection="1">
      <alignment horizontal="center" vertical="center"/>
    </xf>
    <xf numFmtId="0" fontId="2" fillId="4" borderId="14" xfId="0" applyFont="1" applyFill="1" applyBorder="1" applyAlignment="1" applyProtection="1">
      <alignment horizontal="center" vertical="center"/>
    </xf>
    <xf numFmtId="0" fontId="2" fillId="4" borderId="19" xfId="0" applyFont="1" applyFill="1" applyBorder="1" applyAlignment="1" applyProtection="1">
      <alignment horizontal="center" vertical="center"/>
    </xf>
    <xf numFmtId="0" fontId="0" fillId="0" borderId="0" xfId="0" applyFill="1" applyAlignment="1" applyProtection="1"/>
    <xf numFmtId="0" fontId="9" fillId="0" borderId="7" xfId="0" applyFont="1" applyBorder="1" applyAlignment="1" applyProtection="1">
      <alignment horizontal="center" vertical="center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26" xfId="0" applyFont="1" applyBorder="1" applyAlignment="1" applyProtection="1">
      <alignment horizontal="center" vertical="center"/>
      <protection locked="0"/>
    </xf>
    <xf numFmtId="0" fontId="3" fillId="0" borderId="30" xfId="0" applyFont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2" xfId="0" applyFont="1" applyFill="1" applyBorder="1" applyAlignment="1" applyProtection="1">
      <alignment horizontal="center" vertical="center"/>
      <protection locked="0"/>
    </xf>
    <xf numFmtId="0" fontId="3" fillId="0" borderId="3" xfId="0" applyFont="1" applyFill="1" applyBorder="1" applyAlignment="1" applyProtection="1">
      <alignment horizontal="center" vertical="center"/>
      <protection locked="0"/>
    </xf>
    <xf numFmtId="0" fontId="2" fillId="2" borderId="49" xfId="0" applyFont="1" applyFill="1" applyBorder="1" applyAlignment="1" applyProtection="1">
      <alignment horizontal="center"/>
    </xf>
    <xf numFmtId="0" fontId="2" fillId="2" borderId="47" xfId="0" applyFont="1" applyFill="1" applyBorder="1" applyAlignment="1" applyProtection="1">
      <alignment horizontal="center"/>
    </xf>
    <xf numFmtId="0" fontId="1" fillId="7" borderId="37" xfId="0" applyFont="1" applyFill="1" applyBorder="1" applyAlignment="1" applyProtection="1">
      <alignment horizontal="center"/>
    </xf>
    <xf numFmtId="0" fontId="10" fillId="0" borderId="39" xfId="0" applyFont="1" applyBorder="1" applyAlignment="1" applyProtection="1">
      <alignment horizontal="center" vertical="center"/>
    </xf>
    <xf numFmtId="0" fontId="9" fillId="0" borderId="10" xfId="0" applyFont="1" applyBorder="1" applyAlignment="1" applyProtection="1">
      <alignment horizontal="center" vertical="center"/>
    </xf>
    <xf numFmtId="0" fontId="10" fillId="0" borderId="30" xfId="0" applyFont="1" applyBorder="1" applyAlignment="1" applyProtection="1">
      <alignment horizontal="center" vertical="center"/>
    </xf>
    <xf numFmtId="0" fontId="0" fillId="3" borderId="2" xfId="0" applyFill="1" applyBorder="1" applyAlignment="1" applyProtection="1">
      <protection locked="0"/>
    </xf>
    <xf numFmtId="0" fontId="0" fillId="3" borderId="3" xfId="0" applyFill="1" applyBorder="1" applyAlignment="1" applyProtection="1">
      <protection locked="0"/>
    </xf>
    <xf numFmtId="0" fontId="3" fillId="4" borderId="56" xfId="0" applyFont="1" applyFill="1" applyBorder="1" applyAlignment="1" applyProtection="1">
      <alignment horizontal="center" vertical="center"/>
    </xf>
    <xf numFmtId="0" fontId="3" fillId="4" borderId="57" xfId="0" applyFont="1" applyFill="1" applyBorder="1" applyAlignment="1" applyProtection="1">
      <alignment horizontal="center" vertical="center"/>
    </xf>
    <xf numFmtId="0" fontId="3" fillId="4" borderId="58" xfId="0" applyFont="1" applyFill="1" applyBorder="1" applyAlignment="1" applyProtection="1">
      <alignment horizontal="center" vertical="center"/>
    </xf>
    <xf numFmtId="0" fontId="3" fillId="4" borderId="59" xfId="0" applyFont="1" applyFill="1" applyBorder="1" applyAlignment="1" applyProtection="1">
      <alignment horizontal="center" vertical="center"/>
    </xf>
    <xf numFmtId="0" fontId="0" fillId="0" borderId="3" xfId="0" applyBorder="1" applyAlignment="1" applyProtection="1">
      <alignment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37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3" fillId="0" borderId="25" xfId="0" applyFont="1" applyBorder="1" applyAlignment="1" applyProtection="1">
      <alignment horizontal="center" vertical="center"/>
    </xf>
    <xf numFmtId="0" fontId="2" fillId="0" borderId="44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11" fillId="0" borderId="16" xfId="0" applyFont="1" applyBorder="1" applyAlignment="1" applyProtection="1">
      <alignment horizontal="left" vertical="center"/>
    </xf>
    <xf numFmtId="0" fontId="0" fillId="0" borderId="52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/>
    </xf>
    <xf numFmtId="0" fontId="0" fillId="0" borderId="3" xfId="0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center" vertical="center"/>
    </xf>
    <xf numFmtId="0" fontId="3" fillId="0" borderId="37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/>
    </xf>
    <xf numFmtId="0" fontId="3" fillId="0" borderId="44" xfId="0" applyFont="1" applyBorder="1" applyAlignment="1" applyProtection="1">
      <alignment horizontal="center" vertical="center"/>
    </xf>
    <xf numFmtId="0" fontId="3" fillId="0" borderId="19" xfId="0" applyFont="1" applyBorder="1" applyAlignment="1" applyProtection="1">
      <alignment horizontal="center" vertical="center"/>
    </xf>
    <xf numFmtId="0" fontId="11" fillId="0" borderId="16" xfId="0" applyFont="1" applyBorder="1" applyAlignment="1" applyProtection="1">
      <alignment vertical="center"/>
    </xf>
    <xf numFmtId="0" fontId="0" fillId="0" borderId="52" xfId="0" applyBorder="1" applyAlignment="1" applyProtection="1">
      <alignment vertical="center"/>
    </xf>
    <xf numFmtId="0" fontId="0" fillId="0" borderId="12" xfId="0" applyBorder="1" applyAlignment="1" applyProtection="1">
      <alignment vertical="center"/>
    </xf>
    <xf numFmtId="0" fontId="0" fillId="0" borderId="8" xfId="0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3" fillId="0" borderId="40" xfId="0" applyFont="1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14" fontId="0" fillId="0" borderId="49" xfId="0" applyNumberFormat="1" applyBorder="1" applyAlignment="1" applyProtection="1">
      <alignment horizontal="center"/>
      <protection locked="0"/>
    </xf>
    <xf numFmtId="14" fontId="0" fillId="0" borderId="9" xfId="0" applyNumberFormat="1" applyBorder="1" applyAlignment="1" applyProtection="1">
      <alignment horizontal="center"/>
      <protection locked="0"/>
    </xf>
    <xf numFmtId="14" fontId="0" fillId="0" borderId="51" xfId="0" applyNumberFormat="1" applyBorder="1" applyAlignment="1" applyProtection="1">
      <alignment horizontal="center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15" fontId="6" fillId="3" borderId="60" xfId="0" applyNumberFormat="1" applyFont="1" applyFill="1" applyBorder="1" applyAlignment="1" applyProtection="1">
      <alignment horizontal="left" vertical="center"/>
      <protection locked="0"/>
    </xf>
    <xf numFmtId="0" fontId="2" fillId="0" borderId="61" xfId="0" applyFont="1" applyBorder="1" applyAlignment="1" applyProtection="1">
      <alignment horizontal="center" vertical="center"/>
    </xf>
    <xf numFmtId="0" fontId="2" fillId="0" borderId="49" xfId="0" applyFont="1" applyBorder="1" applyAlignment="1" applyProtection="1">
      <alignment horizontal="center" vertical="center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29" xfId="0" applyBorder="1" applyAlignment="1" applyProtection="1">
      <alignment horizontal="center" vertical="center"/>
      <protection locked="0"/>
    </xf>
    <xf numFmtId="0" fontId="0" fillId="0" borderId="32" xfId="0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</xf>
    <xf numFmtId="0" fontId="0" fillId="0" borderId="34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9" fillId="0" borderId="35" xfId="0" applyFont="1" applyFill="1" applyBorder="1" applyAlignment="1" applyProtection="1">
      <alignment horizontal="center" vertical="center"/>
    </xf>
    <xf numFmtId="0" fontId="10" fillId="0" borderId="35" xfId="0" applyFont="1" applyFill="1" applyBorder="1" applyAlignment="1" applyProtection="1">
      <alignment horizontal="center" vertical="center"/>
    </xf>
    <xf numFmtId="0" fontId="3" fillId="4" borderId="28" xfId="0" quotePrefix="1" applyFont="1" applyFill="1" applyBorder="1" applyAlignment="1" applyProtection="1">
      <alignment horizontal="center" vertical="center"/>
    </xf>
    <xf numFmtId="0" fontId="3" fillId="4" borderId="8" xfId="0" quotePrefix="1" applyFont="1" applyFill="1" applyBorder="1" applyAlignment="1" applyProtection="1">
      <alignment horizontal="center" vertical="center"/>
    </xf>
    <xf numFmtId="0" fontId="9" fillId="0" borderId="35" xfId="0" quotePrefix="1" applyFont="1" applyBorder="1" applyAlignment="1" applyProtection="1">
      <alignment horizontal="center" vertical="center"/>
    </xf>
    <xf numFmtId="0" fontId="10" fillId="0" borderId="35" xfId="0" quotePrefix="1" applyFont="1" applyBorder="1" applyAlignment="1" applyProtection="1">
      <alignment horizontal="center" vertical="center"/>
    </xf>
    <xf numFmtId="0" fontId="5" fillId="0" borderId="2" xfId="0" applyFont="1" applyBorder="1" applyAlignment="1" applyProtection="1">
      <alignment horizontal="center" vertical="center"/>
      <protection locked="0"/>
    </xf>
    <xf numFmtId="15" fontId="6" fillId="3" borderId="1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1" xfId="0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2" fillId="0" borderId="47" xfId="0" quotePrefix="1" applyNumberFormat="1" applyFont="1" applyBorder="1" applyAlignment="1" applyProtection="1">
      <alignment horizontal="center"/>
      <protection locked="0"/>
    </xf>
    <xf numFmtId="0" fontId="2" fillId="7" borderId="39" xfId="0" applyFont="1" applyFill="1" applyBorder="1" applyAlignment="1" applyProtection="1">
      <alignment horizontal="center"/>
      <protection locked="0"/>
    </xf>
    <xf numFmtId="0" fontId="2" fillId="0" borderId="29" xfId="0" quotePrefix="1" applyNumberFormat="1" applyFont="1" applyBorder="1" applyAlignment="1" applyProtection="1">
      <alignment horizontal="center"/>
      <protection locked="0"/>
    </xf>
    <xf numFmtId="0" fontId="2" fillId="0" borderId="50" xfId="0" quotePrefix="1" applyNumberFormat="1" applyFont="1" applyBorder="1" applyAlignment="1" applyProtection="1">
      <alignment horizontal="center"/>
      <protection locked="0"/>
    </xf>
    <xf numFmtId="0" fontId="2" fillId="0" borderId="34" xfId="0" quotePrefix="1" applyNumberFormat="1" applyFont="1" applyBorder="1" applyAlignment="1" applyProtection="1">
      <alignment horizontal="center"/>
      <protection locked="0"/>
    </xf>
    <xf numFmtId="0" fontId="2" fillId="7" borderId="11" xfId="0" applyFont="1" applyFill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2" fillId="0" borderId="0" xfId="0" applyFont="1" applyAlignment="1" applyProtection="1"/>
    <xf numFmtId="0" fontId="5" fillId="0" borderId="0" xfId="0" applyFont="1" applyAlignment="1" applyProtection="1"/>
    <xf numFmtId="0" fontId="5" fillId="0" borderId="34" xfId="0" applyFont="1" applyBorder="1" applyAlignment="1" applyProtection="1">
      <alignment horizontal="center" vertical="center"/>
    </xf>
    <xf numFmtId="0" fontId="5" fillId="0" borderId="29" xfId="0" applyFont="1" applyBorder="1" applyAlignment="1" applyProtection="1">
      <alignment horizontal="center" vertical="center"/>
    </xf>
    <xf numFmtId="0" fontId="5" fillId="0" borderId="32" xfId="0" applyFont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</xf>
    <xf numFmtId="0" fontId="0" fillId="0" borderId="35" xfId="0" applyBorder="1" applyAlignment="1" applyProtection="1">
      <alignment horizontal="center" vertical="center"/>
    </xf>
    <xf numFmtId="0" fontId="5" fillId="0" borderId="35" xfId="0" quotePrefix="1" applyFont="1" applyBorder="1" applyAlignment="1" applyProtection="1">
      <alignment horizontal="center" vertical="center"/>
    </xf>
    <xf numFmtId="0" fontId="5" fillId="0" borderId="7" xfId="0" quotePrefix="1" applyFont="1" applyBorder="1" applyAlignment="1" applyProtection="1"/>
    <xf numFmtId="0" fontId="9" fillId="0" borderId="7" xfId="0" quotePrefix="1" applyFont="1" applyBorder="1" applyAlignment="1" applyProtection="1"/>
    <xf numFmtId="0" fontId="5" fillId="0" borderId="7" xfId="0" applyFont="1" applyBorder="1" applyAlignment="1" applyProtection="1">
      <alignment horizontal="center" vertical="center"/>
    </xf>
    <xf numFmtId="0" fontId="5" fillId="0" borderId="7" xfId="0" applyFont="1" applyBorder="1" applyAlignment="1" applyProtection="1"/>
    <xf numFmtId="0" fontId="9" fillId="0" borderId="7" xfId="0" applyFont="1" applyBorder="1" applyAlignment="1" applyProtection="1"/>
    <xf numFmtId="0" fontId="0" fillId="0" borderId="0" xfId="0" applyAlignment="1" applyProtection="1">
      <alignment horizontal="center"/>
    </xf>
    <xf numFmtId="0" fontId="0" fillId="0" borderId="0" xfId="0" applyProtection="1"/>
    <xf numFmtId="0" fontId="5" fillId="0" borderId="35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/>
    <xf numFmtId="0" fontId="2" fillId="0" borderId="0" xfId="0" applyFont="1" applyBorder="1" applyAlignment="1" applyProtection="1">
      <alignment horizontal="center"/>
    </xf>
    <xf numFmtId="0" fontId="0" fillId="0" borderId="57" xfId="0" applyBorder="1" applyAlignment="1" applyProtection="1"/>
    <xf numFmtId="0" fontId="0" fillId="0" borderId="28" xfId="0" quotePrefix="1" applyBorder="1" applyAlignment="1" applyProtection="1">
      <alignment horizontal="center" vertical="center"/>
    </xf>
    <xf numFmtId="0" fontId="0" fillId="3" borderId="8" xfId="0" applyFill="1" applyBorder="1" applyAlignment="1" applyProtection="1">
      <alignment horizontal="center" vertical="center"/>
    </xf>
    <xf numFmtId="0" fontId="0" fillId="0" borderId="8" xfId="0" applyFill="1" applyBorder="1" applyAlignment="1" applyProtection="1">
      <alignment horizontal="center" vertical="center"/>
    </xf>
    <xf numFmtId="0" fontId="0" fillId="0" borderId="15" xfId="0" applyFill="1" applyBorder="1" applyAlignment="1" applyProtection="1">
      <alignment horizontal="center" vertical="center"/>
    </xf>
    <xf numFmtId="0" fontId="0" fillId="0" borderId="59" xfId="0" applyBorder="1" applyAlignment="1" applyProtection="1"/>
    <xf numFmtId="0" fontId="0" fillId="0" borderId="29" xfId="0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21" xfId="0" applyBorder="1" applyAlignment="1" applyProtection="1">
      <alignment horizontal="left"/>
    </xf>
    <xf numFmtId="0" fontId="0" fillId="0" borderId="20" xfId="0" applyBorder="1" applyAlignment="1" applyProtection="1">
      <alignment horizontal="center" vertical="center"/>
    </xf>
    <xf numFmtId="0" fontId="0" fillId="0" borderId="27" xfId="0" applyBorder="1" applyAlignment="1" applyProtection="1">
      <alignment horizontal="center" vertical="center"/>
    </xf>
    <xf numFmtId="0" fontId="0" fillId="3" borderId="27" xfId="0" applyFill="1" applyBorder="1" applyAlignment="1" applyProtection="1">
      <alignment horizontal="center" vertical="center"/>
    </xf>
    <xf numFmtId="0" fontId="0" fillId="0" borderId="27" xfId="0" applyFill="1" applyBorder="1" applyAlignment="1" applyProtection="1">
      <alignment horizontal="center" vertical="center"/>
    </xf>
    <xf numFmtId="0" fontId="0" fillId="0" borderId="30" xfId="0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left"/>
    </xf>
    <xf numFmtId="0" fontId="0" fillId="0" borderId="0" xfId="0" applyFill="1" applyBorder="1" applyAlignment="1" applyProtection="1">
      <alignment horizontal="center" vertical="center"/>
    </xf>
    <xf numFmtId="0" fontId="0" fillId="0" borderId="47" xfId="0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3" borderId="37" xfId="0" applyFill="1" applyBorder="1" applyAlignment="1" applyProtection="1">
      <alignment horizontal="center" vertical="center"/>
    </xf>
    <xf numFmtId="0" fontId="0" fillId="0" borderId="49" xfId="0" applyBorder="1" applyAlignment="1" applyProtection="1">
      <alignment horizontal="center" vertical="center"/>
    </xf>
    <xf numFmtId="0" fontId="0" fillId="0" borderId="58" xfId="0" applyBorder="1" applyAlignment="1" applyProtection="1"/>
    <xf numFmtId="0" fontId="0" fillId="0" borderId="9" xfId="0" applyBorder="1" applyAlignment="1" applyProtection="1">
      <alignment horizontal="center" vertical="center"/>
    </xf>
    <xf numFmtId="0" fontId="0" fillId="0" borderId="62" xfId="0" applyBorder="1" applyAlignment="1" applyProtection="1"/>
    <xf numFmtId="0" fontId="0" fillId="0" borderId="30" xfId="0" applyBorder="1" applyAlignment="1" applyProtection="1">
      <alignment horizontal="center" vertical="center"/>
    </xf>
    <xf numFmtId="0" fontId="0" fillId="0" borderId="28" xfId="0" applyBorder="1" applyAlignment="1" applyProtection="1">
      <alignment horizontal="center" vertical="center"/>
    </xf>
    <xf numFmtId="0" fontId="0" fillId="0" borderId="32" xfId="0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0" fontId="0" fillId="3" borderId="10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57" xfId="0" applyBorder="1" applyAlignment="1" applyProtection="1">
      <alignment horizontal="left"/>
    </xf>
    <xf numFmtId="0" fontId="0" fillId="0" borderId="58" xfId="0" applyBorder="1" applyAlignment="1" applyProtection="1">
      <alignment horizontal="left"/>
    </xf>
    <xf numFmtId="0" fontId="0" fillId="0" borderId="59" xfId="0" applyBorder="1" applyAlignment="1" applyProtection="1">
      <alignment horizontal="left"/>
    </xf>
    <xf numFmtId="0" fontId="0" fillId="0" borderId="62" xfId="0" applyBorder="1" applyAlignment="1" applyProtection="1">
      <alignment horizontal="left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0" borderId="3" xfId="0" applyFont="1" applyBorder="1" applyAlignment="1" applyProtection="1">
      <alignment horizontal="center" vertical="center"/>
      <protection locked="0"/>
    </xf>
    <xf numFmtId="15" fontId="6" fillId="3" borderId="1" xfId="0" applyNumberFormat="1" applyFont="1" applyFill="1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protection locked="0"/>
    </xf>
    <xf numFmtId="0" fontId="9" fillId="0" borderId="17" xfId="0" applyFont="1" applyBorder="1" applyAlignment="1" applyProtection="1">
      <alignment horizontal="left"/>
    </xf>
    <xf numFmtId="0" fontId="0" fillId="0" borderId="53" xfId="0" applyBorder="1" applyAlignment="1" applyProtection="1">
      <alignment horizontal="left"/>
    </xf>
    <xf numFmtId="0" fontId="0" fillId="0" borderId="13" xfId="0" applyBorder="1" applyAlignment="1" applyProtection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9" fillId="0" borderId="33" xfId="0" applyFont="1" applyBorder="1" applyAlignment="1" applyProtection="1">
      <alignment horizontal="left"/>
    </xf>
    <xf numFmtId="0" fontId="9" fillId="0" borderId="54" xfId="0" applyFont="1" applyBorder="1" applyAlignment="1" applyProtection="1">
      <alignment horizontal="left"/>
    </xf>
    <xf numFmtId="0" fontId="9" fillId="0" borderId="55" xfId="0" applyFont="1" applyBorder="1" applyAlignment="1" applyProtection="1">
      <alignment horizontal="left"/>
    </xf>
    <xf numFmtId="0" fontId="9" fillId="0" borderId="53" xfId="0" applyFont="1" applyBorder="1" applyAlignment="1" applyProtection="1">
      <alignment horizontal="left"/>
    </xf>
    <xf numFmtId="0" fontId="9" fillId="0" borderId="13" xfId="0" applyFont="1" applyBorder="1" applyAlignment="1" applyProtection="1">
      <alignment horizontal="left"/>
    </xf>
    <xf numFmtId="0" fontId="5" fillId="0" borderId="35" xfId="0" quotePrefix="1" applyFont="1" applyBorder="1" applyAlignment="1" applyProtection="1">
      <alignment horizontal="center"/>
    </xf>
    <xf numFmtId="0" fontId="5" fillId="0" borderId="39" xfId="0" quotePrefix="1" applyFont="1" applyBorder="1" applyAlignment="1" applyProtection="1">
      <alignment horizontal="center"/>
    </xf>
    <xf numFmtId="0" fontId="5" fillId="0" borderId="7" xfId="0" quotePrefix="1" applyFont="1" applyBorder="1" applyAlignment="1" applyProtection="1">
      <alignment horizontal="center"/>
    </xf>
    <xf numFmtId="0" fontId="5" fillId="0" borderId="9" xfId="0" quotePrefix="1" applyFont="1" applyBorder="1" applyAlignment="1" applyProtection="1">
      <alignment horizontal="center"/>
    </xf>
    <xf numFmtId="0" fontId="5" fillId="0" borderId="10" xfId="0" quotePrefix="1" applyFont="1" applyBorder="1" applyAlignment="1" applyProtection="1">
      <alignment horizontal="center"/>
    </xf>
    <xf numFmtId="0" fontId="5" fillId="0" borderId="11" xfId="0" quotePrefix="1" applyFont="1" applyBorder="1" applyAlignment="1" applyProtection="1">
      <alignment horizontal="center"/>
    </xf>
    <xf numFmtId="0" fontId="9" fillId="0" borderId="17" xfId="0" applyFont="1" applyBorder="1" applyAlignment="1" applyProtection="1">
      <alignment horizontal="left" vertical="center"/>
    </xf>
    <xf numFmtId="0" fontId="9" fillId="0" borderId="53" xfId="0" applyFont="1" applyBorder="1" applyAlignment="1" applyProtection="1">
      <alignment horizontal="left" vertical="center"/>
    </xf>
    <xf numFmtId="0" fontId="9" fillId="0" borderId="13" xfId="0" applyFont="1" applyBorder="1" applyAlignment="1" applyProtection="1">
      <alignment horizontal="left" vertical="center"/>
    </xf>
    <xf numFmtId="0" fontId="5" fillId="0" borderId="41" xfId="0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2" fillId="0" borderId="1" xfId="0" applyFont="1" applyBorder="1" applyAlignment="1" applyProtection="1">
      <alignment horizontal="center"/>
    </xf>
    <xf numFmtId="0" fontId="2" fillId="0" borderId="3" xfId="0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9" fillId="0" borderId="17" xfId="0" quotePrefix="1" applyFont="1" applyBorder="1" applyAlignment="1" applyProtection="1">
      <alignment horizontal="left"/>
    </xf>
    <xf numFmtId="0" fontId="9" fillId="0" borderId="53" xfId="0" quotePrefix="1" applyFont="1" applyBorder="1" applyAlignment="1" applyProtection="1">
      <alignment horizontal="left"/>
    </xf>
    <xf numFmtId="0" fontId="9" fillId="0" borderId="13" xfId="0" quotePrefix="1" applyFont="1" applyBorder="1" applyAlignment="1" applyProtection="1">
      <alignment horizontal="left"/>
    </xf>
    <xf numFmtId="0" fontId="9" fillId="0" borderId="17" xfId="0" quotePrefix="1" applyFont="1" applyFill="1" applyBorder="1" applyAlignment="1" applyProtection="1">
      <alignment horizontal="left"/>
    </xf>
    <xf numFmtId="0" fontId="9" fillId="0" borderId="53" xfId="0" quotePrefix="1" applyFont="1" applyFill="1" applyBorder="1" applyAlignment="1" applyProtection="1">
      <alignment horizontal="left"/>
    </xf>
    <xf numFmtId="0" fontId="9" fillId="0" borderId="13" xfId="0" quotePrefix="1" applyFont="1" applyFill="1" applyBorder="1" applyAlignment="1" applyProtection="1">
      <alignment horizontal="left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center" vertical="center" readingOrder="2"/>
      <protection locked="0"/>
    </xf>
  </cellXfs>
  <cellStyles count="1">
    <cellStyle name="Normal" xfId="0" builtinId="0"/>
  </cellStyles>
  <dxfs count="4">
    <dxf>
      <font>
        <color rgb="FFFF00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1D6FF"/>
      <color rgb="FF67EF31"/>
      <color rgb="FF07C3E9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178599</xdr:rowOff>
    </xdr:from>
    <xdr:to>
      <xdr:col>13</xdr:col>
      <xdr:colOff>310612</xdr:colOff>
      <xdr:row>0</xdr:row>
      <xdr:rowOff>192830</xdr:rowOff>
    </xdr:to>
    <xdr:pic>
      <xdr:nvPicPr>
        <xdr:cNvPr id="410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9563" y="178599"/>
          <a:ext cx="720000" cy="74319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404813</xdr:colOff>
      <xdr:row>0</xdr:row>
      <xdr:rowOff>226220</xdr:rowOff>
    </xdr:from>
    <xdr:to>
      <xdr:col>23</xdr:col>
      <xdr:colOff>382356</xdr:colOff>
      <xdr:row>0</xdr:row>
      <xdr:rowOff>244898</xdr:rowOff>
    </xdr:to>
    <xdr:pic>
      <xdr:nvPicPr>
        <xdr:cNvPr id="410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14938" y="226220"/>
          <a:ext cx="952499" cy="774262"/>
        </a:xfrm>
        <a:prstGeom prst="rect">
          <a:avLst/>
        </a:prstGeom>
        <a:noFill/>
      </xdr:spPr>
    </xdr:pic>
    <xdr:clientData/>
  </xdr:twoCellAnchor>
  <xdr:oneCellAnchor>
    <xdr:from>
      <xdr:col>15</xdr:col>
      <xdr:colOff>242094</xdr:colOff>
      <xdr:row>0</xdr:row>
      <xdr:rowOff>209550</xdr:rowOff>
    </xdr:from>
    <xdr:ext cx="2986881" cy="359833"/>
    <xdr:sp macro="" textlink="">
      <xdr:nvSpPr>
        <xdr:cNvPr id="4106" name="Text Box 10"/>
        <xdr:cNvSpPr txBox="1">
          <a:spLocks noChangeArrowheads="1"/>
        </xdr:cNvSpPr>
      </xdr:nvSpPr>
      <xdr:spPr bwMode="auto">
        <a:xfrm>
          <a:off x="1737519" y="209550"/>
          <a:ext cx="2986881" cy="35983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square" lIns="91440" tIns="45720" rIns="91440" bIns="45720" anchor="ctr" upright="1">
          <a:noAutofit/>
        </a:bodyPr>
        <a:lstStyle/>
        <a:p>
          <a:pPr algn="l" rtl="1">
            <a:defRPr sz="1000"/>
          </a:pPr>
          <a:r>
            <a:rPr lang="fr-FR" sz="2000" b="0" i="0" strike="noStrike">
              <a:solidFill>
                <a:srgbClr val="00FF00"/>
              </a:solidFill>
              <a:latin typeface="Algerian"/>
            </a:rPr>
            <a:t>SECTEUR</a:t>
          </a:r>
          <a:r>
            <a:rPr lang="fr-FR" sz="2000" b="0" i="0" strike="noStrike" baseline="0">
              <a:solidFill>
                <a:srgbClr val="00FF00"/>
              </a:solidFill>
              <a:latin typeface="Algerian"/>
            </a:rPr>
            <a:t> </a:t>
          </a:r>
          <a:r>
            <a:rPr lang="fr-FR" sz="2000" b="0" i="0" strike="noStrike">
              <a:solidFill>
                <a:srgbClr val="00FF00"/>
              </a:solidFill>
              <a:latin typeface="Algerian"/>
            </a:rPr>
            <a:t>DE</a:t>
          </a:r>
          <a:r>
            <a:rPr lang="fr-FR" sz="2000" b="0" i="0" strike="noStrike" baseline="0">
              <a:solidFill>
                <a:srgbClr val="00FF00"/>
              </a:solidFill>
              <a:latin typeface="Algerian"/>
            </a:rPr>
            <a:t> </a:t>
          </a:r>
          <a:r>
            <a:rPr lang="fr-FR" sz="2000" b="0" i="0" strike="noStrike">
              <a:solidFill>
                <a:srgbClr val="00FF00"/>
              </a:solidFill>
              <a:latin typeface="Algerian"/>
            </a:rPr>
            <a:t>TOURNON</a:t>
          </a:r>
        </a:p>
      </xdr:txBody>
    </xdr:sp>
    <xdr:clientData/>
  </xdr:oneCellAnchor>
  <xdr:twoCellAnchor editAs="oneCell">
    <xdr:from>
      <xdr:col>10</xdr:col>
      <xdr:colOff>0</xdr:colOff>
      <xdr:row>22</xdr:row>
      <xdr:rowOff>178599</xdr:rowOff>
    </xdr:from>
    <xdr:to>
      <xdr:col>13</xdr:col>
      <xdr:colOff>310612</xdr:colOff>
      <xdr:row>22</xdr:row>
      <xdr:rowOff>192724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9563" y="178599"/>
          <a:ext cx="720000" cy="11658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57149</xdr:colOff>
      <xdr:row>0</xdr:row>
      <xdr:rowOff>57157</xdr:rowOff>
    </xdr:from>
    <xdr:to>
      <xdr:col>13</xdr:col>
      <xdr:colOff>455414</xdr:colOff>
      <xdr:row>1</xdr:row>
      <xdr:rowOff>84667</xdr:rowOff>
    </xdr:to>
    <xdr:pic>
      <xdr:nvPicPr>
        <xdr:cNvPr id="9" name="Picture 8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49" y="57157"/>
          <a:ext cx="800433" cy="73659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250031</xdr:colOff>
      <xdr:row>22</xdr:row>
      <xdr:rowOff>130975</xdr:rowOff>
    </xdr:from>
    <xdr:to>
      <xdr:col>13</xdr:col>
      <xdr:colOff>551897</xdr:colOff>
      <xdr:row>22</xdr:row>
      <xdr:rowOff>140948</xdr:rowOff>
    </xdr:to>
    <xdr:pic>
      <xdr:nvPicPr>
        <xdr:cNvPr id="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031" y="130975"/>
          <a:ext cx="720000" cy="74319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85752</xdr:colOff>
      <xdr:row>1</xdr:row>
      <xdr:rowOff>104792</xdr:rowOff>
    </xdr:from>
    <xdr:to>
      <xdr:col>22</xdr:col>
      <xdr:colOff>3611</xdr:colOff>
      <xdr:row>1</xdr:row>
      <xdr:rowOff>111548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62652" y="342917"/>
          <a:ext cx="720000" cy="73382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44</xdr:row>
      <xdr:rowOff>178599</xdr:rowOff>
    </xdr:from>
    <xdr:to>
      <xdr:col>13</xdr:col>
      <xdr:colOff>310612</xdr:colOff>
      <xdr:row>44</xdr:row>
      <xdr:rowOff>192830</xdr:rowOff>
    </xdr:to>
    <xdr:pic>
      <xdr:nvPicPr>
        <xdr:cNvPr id="1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03750" y="178599"/>
          <a:ext cx="720604" cy="13844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404813</xdr:colOff>
      <xdr:row>44</xdr:row>
      <xdr:rowOff>226220</xdr:rowOff>
    </xdr:from>
    <xdr:to>
      <xdr:col>23</xdr:col>
      <xdr:colOff>382356</xdr:colOff>
      <xdr:row>44</xdr:row>
      <xdr:rowOff>244586</xdr:rowOff>
    </xdr:to>
    <xdr:pic>
      <xdr:nvPicPr>
        <xdr:cNvPr id="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405813" y="226220"/>
          <a:ext cx="1728669" cy="17924"/>
        </a:xfrm>
        <a:prstGeom prst="rect">
          <a:avLst/>
        </a:prstGeom>
        <a:noFill/>
      </xdr:spPr>
    </xdr:pic>
    <xdr:clientData/>
  </xdr:twoCellAnchor>
  <xdr:oneCellAnchor>
    <xdr:from>
      <xdr:col>15</xdr:col>
      <xdr:colOff>415925</xdr:colOff>
      <xdr:row>43</xdr:row>
      <xdr:rowOff>179917</xdr:rowOff>
    </xdr:from>
    <xdr:ext cx="2864645" cy="359833"/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911350" y="10905067"/>
          <a:ext cx="2864645" cy="35983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square" lIns="91440" tIns="45720" rIns="91440" bIns="45720" anchor="ctr" upright="1">
          <a:noAutofit/>
        </a:bodyPr>
        <a:lstStyle/>
        <a:p>
          <a:pPr algn="l" rtl="1">
            <a:defRPr sz="1000"/>
          </a:pPr>
          <a:r>
            <a:rPr lang="fr-FR" sz="2000" b="0" i="0" strike="noStrike">
              <a:solidFill>
                <a:srgbClr val="00FF00"/>
              </a:solidFill>
              <a:latin typeface="Algerian"/>
            </a:rPr>
            <a:t>SECTEUR</a:t>
          </a:r>
          <a:r>
            <a:rPr lang="fr-FR" sz="2000" b="0" i="0" strike="noStrike" baseline="0">
              <a:solidFill>
                <a:srgbClr val="00FF00"/>
              </a:solidFill>
              <a:latin typeface="Algerian"/>
            </a:rPr>
            <a:t> </a:t>
          </a:r>
          <a:r>
            <a:rPr lang="fr-FR" sz="2000" b="0" i="0" strike="noStrike">
              <a:solidFill>
                <a:srgbClr val="00FF00"/>
              </a:solidFill>
              <a:latin typeface="Algerian"/>
            </a:rPr>
            <a:t>DE</a:t>
          </a:r>
          <a:r>
            <a:rPr lang="fr-FR" sz="2000" b="0" i="0" strike="noStrike" baseline="0">
              <a:solidFill>
                <a:srgbClr val="00FF00"/>
              </a:solidFill>
              <a:latin typeface="Algerian"/>
            </a:rPr>
            <a:t> </a:t>
          </a:r>
          <a:r>
            <a:rPr lang="fr-FR" sz="2000" b="0" i="0" strike="noStrike">
              <a:solidFill>
                <a:srgbClr val="00FF00"/>
              </a:solidFill>
              <a:latin typeface="Algerian"/>
            </a:rPr>
            <a:t>TOURNON</a:t>
          </a:r>
        </a:p>
      </xdr:txBody>
    </xdr:sp>
    <xdr:clientData/>
  </xdr:oneCellAnchor>
  <xdr:twoCellAnchor>
    <xdr:from>
      <xdr:col>12</xdr:col>
      <xdr:colOff>242358</xdr:colOff>
      <xdr:row>44</xdr:row>
      <xdr:rowOff>117477</xdr:rowOff>
    </xdr:from>
    <xdr:to>
      <xdr:col>25</xdr:col>
      <xdr:colOff>390525</xdr:colOff>
      <xdr:row>44</xdr:row>
      <xdr:rowOff>514351</xdr:rowOff>
    </xdr:to>
    <xdr:sp macro="" textlink="">
      <xdr:nvSpPr>
        <xdr:cNvPr id="15" name="Text Box 11"/>
        <xdr:cNvSpPr txBox="1">
          <a:spLocks noChangeArrowheads="1"/>
        </xdr:cNvSpPr>
      </xdr:nvSpPr>
      <xdr:spPr bwMode="auto">
        <a:xfrm>
          <a:off x="242358" y="11633202"/>
          <a:ext cx="6139392" cy="39687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1">
            <a:defRPr sz="1000"/>
          </a:pPr>
          <a:r>
            <a:rPr lang="fr-FR" sz="2000" b="0" i="0" strike="noStrike">
              <a:solidFill>
                <a:srgbClr val="FF0000"/>
              </a:solidFill>
              <a:latin typeface="Algerian"/>
            </a:rPr>
            <a:t>CHAMPIONNAT DES AS 3° et 4° Div. 2015.2016</a:t>
          </a:r>
        </a:p>
        <a:p>
          <a:pPr algn="ctr" rtl="1">
            <a:defRPr sz="1000"/>
          </a:pPr>
          <a:endParaRPr lang="fr-FR" sz="2000" b="0" i="0" strike="noStrike">
            <a:solidFill>
              <a:srgbClr val="FF0000"/>
            </a:solidFill>
            <a:latin typeface="Algerian"/>
          </a:endParaRPr>
        </a:p>
      </xdr:txBody>
    </xdr:sp>
    <xdr:clientData/>
  </xdr:twoCellAnchor>
  <xdr:twoCellAnchor editAs="oneCell">
    <xdr:from>
      <xdr:col>10</xdr:col>
      <xdr:colOff>0</xdr:colOff>
      <xdr:row>65</xdr:row>
      <xdr:rowOff>178599</xdr:rowOff>
    </xdr:from>
    <xdr:to>
      <xdr:col>13</xdr:col>
      <xdr:colOff>310612</xdr:colOff>
      <xdr:row>65</xdr:row>
      <xdr:rowOff>192849</xdr:rowOff>
    </xdr:to>
    <xdr:pic>
      <xdr:nvPicPr>
        <xdr:cNvPr id="1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03750" y="5972974"/>
          <a:ext cx="720604" cy="139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404813</xdr:colOff>
      <xdr:row>73</xdr:row>
      <xdr:rowOff>226220</xdr:rowOff>
    </xdr:from>
    <xdr:to>
      <xdr:col>23</xdr:col>
      <xdr:colOff>382356</xdr:colOff>
      <xdr:row>74</xdr:row>
      <xdr:rowOff>1066</xdr:rowOff>
    </xdr:to>
    <xdr:pic>
      <xdr:nvPicPr>
        <xdr:cNvPr id="1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405813" y="7941470"/>
          <a:ext cx="1728669" cy="1428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250031</xdr:colOff>
      <xdr:row>65</xdr:row>
      <xdr:rowOff>130975</xdr:rowOff>
    </xdr:from>
    <xdr:to>
      <xdr:col>13</xdr:col>
      <xdr:colOff>551897</xdr:colOff>
      <xdr:row>65</xdr:row>
      <xdr:rowOff>140948</xdr:rowOff>
    </xdr:to>
    <xdr:pic>
      <xdr:nvPicPr>
        <xdr:cNvPr id="1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93406" y="5925350"/>
          <a:ext cx="978634" cy="9452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85752</xdr:colOff>
      <xdr:row>45</xdr:row>
      <xdr:rowOff>0</xdr:rowOff>
    </xdr:from>
    <xdr:to>
      <xdr:col>22</xdr:col>
      <xdr:colOff>3611</xdr:colOff>
      <xdr:row>45</xdr:row>
      <xdr:rowOff>2082</xdr:rowOff>
    </xdr:to>
    <xdr:pic>
      <xdr:nvPicPr>
        <xdr:cNvPr id="2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96377" y="565167"/>
          <a:ext cx="814833" cy="208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95249</xdr:colOff>
      <xdr:row>43</xdr:row>
      <xdr:rowOff>57150</xdr:rowOff>
    </xdr:from>
    <xdr:to>
      <xdr:col>13</xdr:col>
      <xdr:colOff>491800</xdr:colOff>
      <xdr:row>44</xdr:row>
      <xdr:rowOff>158749</xdr:rowOff>
    </xdr:to>
    <xdr:pic>
      <xdr:nvPicPr>
        <xdr:cNvPr id="21" name="Picture 8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9" y="11127317"/>
          <a:ext cx="798719" cy="810683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142875</xdr:colOff>
      <xdr:row>85</xdr:row>
      <xdr:rowOff>123825</xdr:rowOff>
    </xdr:from>
    <xdr:to>
      <xdr:col>13</xdr:col>
      <xdr:colOff>482493</xdr:colOff>
      <xdr:row>85</xdr:row>
      <xdr:rowOff>133414</xdr:rowOff>
    </xdr:to>
    <xdr:pic>
      <xdr:nvPicPr>
        <xdr:cNvPr id="22" name="Picture 8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" y="21417492"/>
          <a:ext cx="648000" cy="576000"/>
        </a:xfrm>
        <a:prstGeom prst="rect">
          <a:avLst/>
        </a:prstGeom>
        <a:noFill/>
      </xdr:spPr>
    </xdr:pic>
    <xdr:clientData/>
  </xdr:twoCellAnchor>
  <xdr:oneCellAnchor>
    <xdr:from>
      <xdr:col>15</xdr:col>
      <xdr:colOff>133350</xdr:colOff>
      <xdr:row>85</xdr:row>
      <xdr:rowOff>314325</xdr:rowOff>
    </xdr:from>
    <xdr:ext cx="2864645" cy="359833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628775" y="21602700"/>
          <a:ext cx="2864645" cy="35983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square" lIns="91440" tIns="45720" rIns="91440" bIns="45720" anchor="ctr" upright="1">
          <a:noAutofit/>
        </a:bodyPr>
        <a:lstStyle/>
        <a:p>
          <a:pPr algn="l" rtl="1">
            <a:defRPr sz="1000"/>
          </a:pPr>
          <a:r>
            <a:rPr lang="fr-FR" sz="2000" b="0" i="0" strike="noStrike">
              <a:solidFill>
                <a:srgbClr val="00FF00"/>
              </a:solidFill>
              <a:latin typeface="Algerian"/>
            </a:rPr>
            <a:t>SECTEUR</a:t>
          </a:r>
          <a:r>
            <a:rPr lang="fr-FR" sz="2000" b="0" i="0" strike="noStrike" baseline="0">
              <a:solidFill>
                <a:srgbClr val="00FF00"/>
              </a:solidFill>
              <a:latin typeface="Algerian"/>
            </a:rPr>
            <a:t> </a:t>
          </a:r>
          <a:r>
            <a:rPr lang="fr-FR" sz="2000" b="0" i="0" strike="noStrike">
              <a:solidFill>
                <a:srgbClr val="00FF00"/>
              </a:solidFill>
              <a:latin typeface="Algerian"/>
            </a:rPr>
            <a:t>DE</a:t>
          </a:r>
          <a:r>
            <a:rPr lang="fr-FR" sz="2000" b="0" i="0" strike="noStrike" baseline="0">
              <a:solidFill>
                <a:srgbClr val="00FF00"/>
              </a:solidFill>
              <a:latin typeface="Algerian"/>
            </a:rPr>
            <a:t> </a:t>
          </a:r>
          <a:r>
            <a:rPr lang="fr-FR" sz="2000" b="0" i="0" strike="noStrike">
              <a:solidFill>
                <a:srgbClr val="00FF00"/>
              </a:solidFill>
              <a:latin typeface="Algerian"/>
            </a:rPr>
            <a:t>TOURNON</a:t>
          </a:r>
        </a:p>
      </xdr:txBody>
    </xdr:sp>
    <xdr:clientData/>
  </xdr:oneCellAnchor>
  <xdr:twoCellAnchor>
    <xdr:from>
      <xdr:col>12</xdr:col>
      <xdr:colOff>361950</xdr:colOff>
      <xdr:row>86</xdr:row>
      <xdr:rowOff>180975</xdr:rowOff>
    </xdr:from>
    <xdr:to>
      <xdr:col>26</xdr:col>
      <xdr:colOff>5292</xdr:colOff>
      <xdr:row>86</xdr:row>
      <xdr:rowOff>720724</xdr:rowOff>
    </xdr:to>
    <xdr:sp macro="" textlink="">
      <xdr:nvSpPr>
        <xdr:cNvPr id="24" name="Text Box 11"/>
        <xdr:cNvSpPr txBox="1">
          <a:spLocks noChangeArrowheads="1"/>
        </xdr:cNvSpPr>
      </xdr:nvSpPr>
      <xdr:spPr bwMode="auto">
        <a:xfrm>
          <a:off x="361950" y="22174200"/>
          <a:ext cx="5996517" cy="53974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1">
            <a:defRPr sz="1000"/>
          </a:pPr>
          <a:r>
            <a:rPr lang="fr-FR" sz="2000" b="0" i="0" strike="noStrike">
              <a:solidFill>
                <a:srgbClr val="FF0000"/>
              </a:solidFill>
              <a:latin typeface="Algerian"/>
            </a:rPr>
            <a:t>CHAMPIONNAT DES AS 3° et 4° Div. 2015.2016</a:t>
          </a:r>
        </a:p>
        <a:p>
          <a:pPr algn="ctr" rtl="1">
            <a:defRPr sz="1000"/>
          </a:pPr>
          <a:endParaRPr lang="fr-FR" sz="2000" b="0" i="0" strike="noStrike">
            <a:solidFill>
              <a:srgbClr val="FF0000"/>
            </a:solidFill>
            <a:latin typeface="Algerian"/>
          </a:endParaRPr>
        </a:p>
      </xdr:txBody>
    </xdr:sp>
    <xdr:clientData/>
  </xdr:twoCellAnchor>
  <xdr:twoCellAnchor editAs="oneCell">
    <xdr:from>
      <xdr:col>27</xdr:col>
      <xdr:colOff>238125</xdr:colOff>
      <xdr:row>0</xdr:row>
      <xdr:rowOff>85725</xdr:rowOff>
    </xdr:from>
    <xdr:to>
      <xdr:col>28</xdr:col>
      <xdr:colOff>672867</xdr:colOff>
      <xdr:row>0</xdr:row>
      <xdr:rowOff>91249</xdr:rowOff>
    </xdr:to>
    <xdr:pic>
      <xdr:nvPicPr>
        <xdr:cNvPr id="25" name="Picture 8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48500" y="85725"/>
          <a:ext cx="645883" cy="576000"/>
        </a:xfrm>
        <a:prstGeom prst="rect">
          <a:avLst/>
        </a:prstGeom>
        <a:noFill/>
      </xdr:spPr>
    </xdr:pic>
    <xdr:clientData/>
  </xdr:twoCellAnchor>
  <xdr:oneCellAnchor>
    <xdr:from>
      <xdr:col>28</xdr:col>
      <xdr:colOff>781050</xdr:colOff>
      <xdr:row>0</xdr:row>
      <xdr:rowOff>142875</xdr:rowOff>
    </xdr:from>
    <xdr:ext cx="4162425" cy="359833"/>
    <xdr:sp macro="" textlink="">
      <xdr:nvSpPr>
        <xdr:cNvPr id="26" name="Text Box 10"/>
        <xdr:cNvSpPr txBox="1">
          <a:spLocks noChangeArrowheads="1"/>
        </xdr:cNvSpPr>
      </xdr:nvSpPr>
      <xdr:spPr bwMode="auto">
        <a:xfrm>
          <a:off x="7953375" y="142875"/>
          <a:ext cx="4162425" cy="35983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square" lIns="91440" tIns="45720" rIns="91440" bIns="45720" anchor="ctr" upright="1">
          <a:noAutofit/>
        </a:bodyPr>
        <a:lstStyle/>
        <a:p>
          <a:pPr algn="l" rtl="1">
            <a:defRPr sz="1000"/>
          </a:pPr>
          <a:r>
            <a:rPr lang="fr-FR" sz="2000" b="0" i="0" strike="noStrike">
              <a:solidFill>
                <a:srgbClr val="00FF00"/>
              </a:solidFill>
              <a:latin typeface="Algerian"/>
            </a:rPr>
            <a:t>SECTEUR</a:t>
          </a:r>
          <a:r>
            <a:rPr lang="fr-FR" sz="2000" b="0" i="0" strike="noStrike" baseline="0">
              <a:solidFill>
                <a:srgbClr val="00FF00"/>
              </a:solidFill>
              <a:latin typeface="Algerian"/>
            </a:rPr>
            <a:t> </a:t>
          </a:r>
          <a:r>
            <a:rPr lang="fr-FR" sz="2000" b="0" i="0" strike="noStrike">
              <a:solidFill>
                <a:srgbClr val="00FF00"/>
              </a:solidFill>
              <a:latin typeface="Algerian"/>
            </a:rPr>
            <a:t>DE</a:t>
          </a:r>
          <a:r>
            <a:rPr lang="fr-FR" sz="2000" b="0" i="0" strike="noStrike" baseline="0">
              <a:solidFill>
                <a:srgbClr val="00FF00"/>
              </a:solidFill>
              <a:latin typeface="Algerian"/>
            </a:rPr>
            <a:t> </a:t>
          </a:r>
          <a:r>
            <a:rPr lang="fr-FR" sz="2000" b="0" i="0" strike="noStrike">
              <a:solidFill>
                <a:srgbClr val="00FF00"/>
              </a:solidFill>
              <a:latin typeface="Algerian"/>
            </a:rPr>
            <a:t>TOURNON</a:t>
          </a:r>
        </a:p>
      </xdr:txBody>
    </xdr:sp>
    <xdr:clientData/>
  </xdr:oneCellAnchor>
  <xdr:twoCellAnchor editAs="oneCell">
    <xdr:from>
      <xdr:col>36</xdr:col>
      <xdr:colOff>190523</xdr:colOff>
      <xdr:row>0</xdr:row>
      <xdr:rowOff>47648</xdr:rowOff>
    </xdr:from>
    <xdr:to>
      <xdr:col>37</xdr:col>
      <xdr:colOff>475655</xdr:colOff>
      <xdr:row>1</xdr:row>
      <xdr:rowOff>169334</xdr:rowOff>
    </xdr:to>
    <xdr:pic>
      <xdr:nvPicPr>
        <xdr:cNvPr id="4326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04773" y="47648"/>
          <a:ext cx="856632" cy="830769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297656</xdr:colOff>
      <xdr:row>0</xdr:row>
      <xdr:rowOff>71438</xdr:rowOff>
    </xdr:from>
    <xdr:to>
      <xdr:col>26</xdr:col>
      <xdr:colOff>297038</xdr:colOff>
      <xdr:row>1</xdr:row>
      <xdr:rowOff>193124</xdr:rowOff>
    </xdr:to>
    <xdr:pic>
      <xdr:nvPicPr>
        <xdr:cNvPr id="27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45969" y="71438"/>
          <a:ext cx="856632" cy="82415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13" Type="http://schemas.openxmlformats.org/officeDocument/2006/relationships/oleObject" Target="../embeddings/oleObject10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4.bin"/><Relationship Id="rId12" Type="http://schemas.openxmlformats.org/officeDocument/2006/relationships/oleObject" Target="../embeddings/oleObject9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3.bin"/><Relationship Id="rId11" Type="http://schemas.openxmlformats.org/officeDocument/2006/relationships/oleObject" Target="../embeddings/oleObject8.bin"/><Relationship Id="rId5" Type="http://schemas.openxmlformats.org/officeDocument/2006/relationships/oleObject" Target="../embeddings/oleObject2.bin"/><Relationship Id="rId10" Type="http://schemas.openxmlformats.org/officeDocument/2006/relationships/oleObject" Target="../embeddings/oleObject7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6.bin"/><Relationship Id="rId1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208"/>
  <sheetViews>
    <sheetView tabSelected="1" view="pageBreakPreview" topLeftCell="M1" zoomScale="80" zoomScaleNormal="90" zoomScaleSheetLayoutView="80" workbookViewId="0">
      <selection activeCell="AP4" sqref="AP4"/>
    </sheetView>
  </sheetViews>
  <sheetFormatPr baseColWidth="10" defaultRowHeight="15"/>
  <cols>
    <col min="1" max="1" width="14.28515625" style="1" hidden="1" customWidth="1"/>
    <col min="2" max="2" width="10.85546875" style="1" hidden="1" customWidth="1"/>
    <col min="3" max="3" width="15.5703125" style="1" hidden="1" customWidth="1"/>
    <col min="4" max="4" width="16.7109375" style="1" hidden="1" customWidth="1"/>
    <col min="5" max="5" width="14.140625" style="1" hidden="1" customWidth="1"/>
    <col min="6" max="6" width="14.85546875" style="1" hidden="1" customWidth="1"/>
    <col min="7" max="7" width="10" style="1" hidden="1" customWidth="1"/>
    <col min="8" max="8" width="13.85546875" style="1" hidden="1" customWidth="1"/>
    <col min="9" max="9" width="13.28515625" style="1" hidden="1" customWidth="1"/>
    <col min="10" max="10" width="13.42578125" style="1" hidden="1" customWidth="1"/>
    <col min="11" max="11" width="11" style="1" hidden="1" customWidth="1"/>
    <col min="12" max="12" width="10.85546875" style="1" hidden="1" customWidth="1"/>
    <col min="13" max="13" width="6" style="1" customWidth="1"/>
    <col min="14" max="14" width="11.28515625" style="1" customWidth="1"/>
    <col min="15" max="15" width="6" style="1" customWidth="1"/>
    <col min="16" max="16" width="7.5703125" style="1" customWidth="1"/>
    <col min="17" max="17" width="5.42578125" style="1" customWidth="1"/>
    <col min="18" max="18" width="6.5703125" style="1" customWidth="1"/>
    <col min="19" max="19" width="6.7109375" style="1" customWidth="1"/>
    <col min="20" max="20" width="6" style="1" customWidth="1"/>
    <col min="21" max="21" width="7.140625" style="1" customWidth="1"/>
    <col min="22" max="22" width="7.42578125" style="1" customWidth="1"/>
    <col min="23" max="23" width="4.7109375" style="1" customWidth="1"/>
    <col min="24" max="24" width="8.140625" style="6" customWidth="1"/>
    <col min="25" max="25" width="7.28515625" style="6" customWidth="1"/>
    <col min="26" max="26" width="5.5703125" style="1" customWidth="1"/>
    <col min="27" max="27" width="5.85546875" style="7" customWidth="1"/>
    <col min="28" max="28" width="4.140625" style="7" customWidth="1"/>
    <col min="29" max="29" width="13.5703125" style="1" customWidth="1"/>
    <col min="30" max="30" width="22.85546875" style="1" customWidth="1"/>
    <col min="31" max="31" width="6.28515625" style="6" customWidth="1"/>
    <col min="32" max="32" width="8.28515625" style="6" customWidth="1"/>
    <col min="33" max="33" width="6.5703125" style="6" customWidth="1"/>
    <col min="34" max="34" width="6.7109375" style="6" customWidth="1"/>
    <col min="35" max="35" width="7" style="6" customWidth="1"/>
    <col min="36" max="36" width="7.42578125" style="6" customWidth="1"/>
    <col min="37" max="37" width="8.5703125" style="6" customWidth="1"/>
    <col min="38" max="38" width="8.7109375" style="6" customWidth="1"/>
    <col min="39" max="16384" width="11.42578125" style="1"/>
  </cols>
  <sheetData>
    <row r="1" spans="1:38" ht="55.5" customHeight="1">
      <c r="J1" s="2"/>
      <c r="K1" s="3"/>
      <c r="L1" s="2"/>
      <c r="M1" s="4"/>
      <c r="N1" s="3"/>
      <c r="O1" s="2"/>
      <c r="P1" s="2"/>
      <c r="Q1" s="2"/>
      <c r="R1" s="2"/>
      <c r="S1" s="3"/>
      <c r="T1" s="5"/>
      <c r="U1" s="5"/>
      <c r="V1" s="5"/>
      <c r="Y1" s="1"/>
    </row>
    <row r="2" spans="1:38" ht="48" customHeight="1">
      <c r="J2" s="2"/>
      <c r="K2" s="3"/>
      <c r="L2" s="8"/>
      <c r="M2" s="2"/>
      <c r="N2" s="3"/>
      <c r="O2" s="275" t="s">
        <v>57</v>
      </c>
      <c r="P2" s="275"/>
      <c r="Q2" s="275"/>
      <c r="R2" s="275"/>
      <c r="S2" s="275"/>
      <c r="T2" s="275"/>
      <c r="U2" s="275"/>
      <c r="V2" s="275"/>
      <c r="W2" s="275"/>
      <c r="X2" s="275"/>
      <c r="Y2" s="275"/>
      <c r="AD2" s="276" t="s">
        <v>58</v>
      </c>
      <c r="AE2" s="276"/>
      <c r="AF2" s="276"/>
      <c r="AG2" s="276"/>
      <c r="AH2" s="276"/>
      <c r="AI2" s="276"/>
      <c r="AJ2" s="276"/>
    </row>
    <row r="3" spans="1:38" ht="19.5" thickBot="1">
      <c r="A3" s="90"/>
      <c r="B3" s="90"/>
      <c r="C3" s="90"/>
      <c r="D3" s="90"/>
      <c r="E3" s="90"/>
      <c r="F3" s="90"/>
      <c r="G3" s="90"/>
      <c r="H3" s="90"/>
      <c r="I3" s="90"/>
      <c r="J3" s="183"/>
      <c r="K3" s="184"/>
      <c r="L3" s="5"/>
      <c r="M3" s="5"/>
      <c r="N3" s="5"/>
      <c r="O3" s="5"/>
      <c r="P3" s="5"/>
      <c r="Q3" s="5"/>
      <c r="R3" s="5"/>
      <c r="S3" s="5"/>
      <c r="Y3" s="1"/>
    </row>
    <row r="4" spans="1:38" ht="19.5" thickBot="1">
      <c r="A4" s="90"/>
      <c r="B4" s="259" t="s">
        <v>40</v>
      </c>
      <c r="C4" s="260"/>
      <c r="D4" s="261"/>
      <c r="E4" s="90"/>
      <c r="F4" s="90"/>
      <c r="G4" s="90"/>
      <c r="H4" s="90"/>
      <c r="I4" s="90"/>
      <c r="J4" s="90"/>
      <c r="K4" s="90"/>
      <c r="M4" s="239" t="s">
        <v>25</v>
      </c>
      <c r="N4" s="240"/>
      <c r="O4" s="272" t="s">
        <v>41</v>
      </c>
      <c r="P4" s="273"/>
      <c r="Q4" s="274"/>
      <c r="R4" s="272" t="s">
        <v>42</v>
      </c>
      <c r="S4" s="273"/>
      <c r="T4" s="274"/>
      <c r="U4" s="272" t="s">
        <v>43</v>
      </c>
      <c r="V4" s="273"/>
      <c r="W4" s="274"/>
      <c r="X4" s="236" t="s">
        <v>44</v>
      </c>
      <c r="Y4" s="237"/>
      <c r="Z4" s="238"/>
      <c r="AA4" s="12"/>
      <c r="AB4" s="12"/>
      <c r="AC4" s="152" t="s">
        <v>25</v>
      </c>
      <c r="AD4" s="119" t="s">
        <v>5</v>
      </c>
      <c r="AE4" s="119" t="s">
        <v>6</v>
      </c>
      <c r="AF4" s="120" t="s">
        <v>7</v>
      </c>
      <c r="AG4" s="121" t="s">
        <v>8</v>
      </c>
      <c r="AH4" s="120" t="s">
        <v>9</v>
      </c>
      <c r="AI4" s="122" t="s">
        <v>3</v>
      </c>
      <c r="AJ4" s="153" t="s">
        <v>0</v>
      </c>
      <c r="AK4" s="121" t="s">
        <v>1</v>
      </c>
      <c r="AL4" s="154" t="s">
        <v>10</v>
      </c>
    </row>
    <row r="5" spans="1:38" ht="16.5" thickBot="1">
      <c r="A5" s="90"/>
      <c r="B5" s="185" t="s">
        <v>6</v>
      </c>
      <c r="C5" s="250" t="s">
        <v>36</v>
      </c>
      <c r="D5" s="251"/>
      <c r="E5" s="90"/>
      <c r="F5" s="90"/>
      <c r="G5" s="90"/>
      <c r="H5" s="90"/>
      <c r="I5" s="90"/>
      <c r="J5" s="90"/>
      <c r="K5" s="90"/>
      <c r="M5" s="172"/>
      <c r="N5" s="13"/>
      <c r="O5" s="14" t="s">
        <v>0</v>
      </c>
      <c r="P5" s="15" t="s">
        <v>1</v>
      </c>
      <c r="Q5" s="16" t="s">
        <v>24</v>
      </c>
      <c r="R5" s="172" t="s">
        <v>0</v>
      </c>
      <c r="S5" s="17" t="s">
        <v>1</v>
      </c>
      <c r="T5" s="173" t="s">
        <v>24</v>
      </c>
      <c r="U5" s="172" t="s">
        <v>0</v>
      </c>
      <c r="V5" s="17" t="s">
        <v>1</v>
      </c>
      <c r="W5" s="174" t="s">
        <v>24</v>
      </c>
      <c r="X5" s="18" t="s">
        <v>0</v>
      </c>
      <c r="Y5" s="19" t="s">
        <v>1</v>
      </c>
      <c r="Z5" s="20" t="s">
        <v>24</v>
      </c>
      <c r="AA5" s="21"/>
      <c r="AB5" s="21"/>
      <c r="AC5" s="155">
        <v>1</v>
      </c>
      <c r="AD5" s="202" t="str">
        <f>+W15</f>
        <v>A1</v>
      </c>
      <c r="AE5" s="203">
        <f>VLOOKUP(AD5,$M$15:O$18,3,0)</f>
        <v>0</v>
      </c>
      <c r="AF5" s="142">
        <f>VLOOKUP(AD5,$M$15:P$18,4,0)</f>
        <v>0</v>
      </c>
      <c r="AG5" s="142">
        <f>VLOOKUP(AD5,$M$15:Q$18,5,0)</f>
        <v>0</v>
      </c>
      <c r="AH5" s="142">
        <f>VLOOKUP(AD5,$M$15:R$18,6,0)</f>
        <v>0</v>
      </c>
      <c r="AI5" s="204">
        <f>VLOOKUP(AD5,$M$15:S$18,7,0)</f>
        <v>0</v>
      </c>
      <c r="AJ5" s="205">
        <f>VLOOKUP(AD5,$M$15:T$18,8,0)</f>
        <v>0</v>
      </c>
      <c r="AK5" s="205">
        <f>VLOOKUP(AD5,$M$15:U$18,9,0)</f>
        <v>0</v>
      </c>
      <c r="AL5" s="206">
        <f>VLOOKUP(AD5,$M$15:V$18,10,0)</f>
        <v>0</v>
      </c>
    </row>
    <row r="6" spans="1:38" ht="18.75">
      <c r="A6" s="90"/>
      <c r="B6" s="186" t="s">
        <v>7</v>
      </c>
      <c r="C6" s="252" t="s">
        <v>37</v>
      </c>
      <c r="D6" s="253"/>
      <c r="E6" s="90"/>
      <c r="F6" s="90"/>
      <c r="G6" s="90"/>
      <c r="H6" s="90"/>
      <c r="I6" s="90"/>
      <c r="J6" s="90"/>
      <c r="K6" s="90"/>
      <c r="M6" s="175" t="s">
        <v>11</v>
      </c>
      <c r="N6" s="147"/>
      <c r="O6" s="23"/>
      <c r="P6" s="24"/>
      <c r="Q6" s="50">
        <f t="shared" ref="Q6:Q11" si="0">IF(O6+P6=0,0,IF(O6=P6,2,IF(O6&gt;P6,3,1)))</f>
        <v>0</v>
      </c>
      <c r="R6" s="25"/>
      <c r="S6" s="24"/>
      <c r="T6" s="50">
        <f t="shared" ref="T6:T11" si="1">IF(R6+S6=0,0,IF(R6=S6,2,IF(R6&gt;S6,3,1)))</f>
        <v>0</v>
      </c>
      <c r="U6" s="23"/>
      <c r="V6" s="24"/>
      <c r="W6" s="50">
        <f t="shared" ref="W6:W11" si="2">IF(U6+V6=0,0,IF(U6=V6,2,IF(U6&gt;V6,3,1)))</f>
        <v>0</v>
      </c>
      <c r="X6" s="23"/>
      <c r="Y6" s="24"/>
      <c r="Z6" s="50">
        <f t="shared" ref="Z6:Z11" si="3">IF(X6+Y6=0,0,IF(X6=Y6,2,IF(X6&gt;Y6,3,1)))</f>
        <v>0</v>
      </c>
      <c r="AA6" s="26"/>
      <c r="AB6" s="26"/>
      <c r="AC6" s="156">
        <v>2</v>
      </c>
      <c r="AD6" s="207" t="str">
        <f>+W16</f>
        <v>A2</v>
      </c>
      <c r="AE6" s="208">
        <f>VLOOKUP(AD6,$M$15:O$18,3,0)</f>
        <v>0</v>
      </c>
      <c r="AF6" s="128">
        <f>VLOOKUP(AD6,$M$15:P$18,4,0)</f>
        <v>0</v>
      </c>
      <c r="AG6" s="128">
        <f>VLOOKUP(AD6,$M$15:Q$18,5,0)</f>
        <v>0</v>
      </c>
      <c r="AH6" s="128">
        <f>VLOOKUP(AD6,$M$15:R$18,6,0)</f>
        <v>0</v>
      </c>
      <c r="AI6" s="209">
        <f>VLOOKUP(AD6,$M$15:S$18,7,0)</f>
        <v>0</v>
      </c>
      <c r="AJ6" s="188">
        <f>VLOOKUP(AD6,$M$15:T$18,8,0)</f>
        <v>0</v>
      </c>
      <c r="AK6" s="188">
        <f>VLOOKUP(AD6,$M$15:U$18,9,0)</f>
        <v>0</v>
      </c>
      <c r="AL6" s="210">
        <f>VLOOKUP(AD6,$M$15:V$18,10,0)</f>
        <v>0</v>
      </c>
    </row>
    <row r="7" spans="1:38" ht="18.75">
      <c r="A7" s="90"/>
      <c r="B7" s="186" t="s">
        <v>8</v>
      </c>
      <c r="C7" s="252" t="s">
        <v>38</v>
      </c>
      <c r="D7" s="253"/>
      <c r="E7" s="90"/>
      <c r="F7" s="90"/>
      <c r="G7" s="90"/>
      <c r="H7" s="90"/>
      <c r="I7" s="90"/>
      <c r="J7" s="90"/>
      <c r="K7" s="90"/>
      <c r="M7" s="177" t="s">
        <v>13</v>
      </c>
      <c r="N7" s="27"/>
      <c r="O7" s="28"/>
      <c r="P7" s="29"/>
      <c r="Q7" s="50">
        <f t="shared" si="0"/>
        <v>0</v>
      </c>
      <c r="R7" s="30"/>
      <c r="S7" s="29"/>
      <c r="T7" s="50">
        <f t="shared" si="1"/>
        <v>0</v>
      </c>
      <c r="U7" s="28"/>
      <c r="V7" s="29"/>
      <c r="W7" s="50">
        <f t="shared" si="2"/>
        <v>0</v>
      </c>
      <c r="X7" s="28"/>
      <c r="Y7" s="29"/>
      <c r="Z7" s="50">
        <f t="shared" si="3"/>
        <v>0</v>
      </c>
      <c r="AA7" s="26"/>
      <c r="AB7" s="26"/>
      <c r="AC7" s="156">
        <v>3</v>
      </c>
      <c r="AD7" s="207" t="str">
        <f>+W17</f>
        <v>A3</v>
      </c>
      <c r="AE7" s="208">
        <f>VLOOKUP(AD7,$M$15:O$18,3,0)</f>
        <v>0</v>
      </c>
      <c r="AF7" s="128">
        <f>VLOOKUP(AD7,$M$15:P$18,4,0)</f>
        <v>0</v>
      </c>
      <c r="AG7" s="128">
        <f>VLOOKUP(AD7,$M$15:Q$18,5,0)</f>
        <v>0</v>
      </c>
      <c r="AH7" s="128">
        <f>VLOOKUP(AD7,$M$15:R$18,6,0)</f>
        <v>0</v>
      </c>
      <c r="AI7" s="209">
        <f>VLOOKUP(AD7,$M$15:S$18,7,0)</f>
        <v>0</v>
      </c>
      <c r="AJ7" s="188">
        <f>VLOOKUP(AD7,$M$15:T$18,8,0)</f>
        <v>0</v>
      </c>
      <c r="AK7" s="188">
        <f>VLOOKUP(AD7,$M$15:U$18,9,0)</f>
        <v>0</v>
      </c>
      <c r="AL7" s="210">
        <f>VLOOKUP(AD7,$M$15:V$18,10,0)</f>
        <v>0</v>
      </c>
    </row>
    <row r="8" spans="1:38" ht="19.5" thickBot="1">
      <c r="A8" s="90"/>
      <c r="B8" s="187" t="s">
        <v>9</v>
      </c>
      <c r="C8" s="254" t="s">
        <v>39</v>
      </c>
      <c r="D8" s="255"/>
      <c r="E8" s="90"/>
      <c r="F8" s="90"/>
      <c r="G8" s="90"/>
      <c r="H8" s="90"/>
      <c r="I8" s="90"/>
      <c r="J8" s="90"/>
      <c r="K8" s="90"/>
      <c r="M8" s="178" t="s">
        <v>14</v>
      </c>
      <c r="N8" s="31"/>
      <c r="O8" s="28"/>
      <c r="P8" s="29"/>
      <c r="Q8" s="50">
        <f t="shared" si="0"/>
        <v>0</v>
      </c>
      <c r="R8" s="32"/>
      <c r="S8" s="33"/>
      <c r="T8" s="50">
        <f t="shared" si="1"/>
        <v>0</v>
      </c>
      <c r="U8" s="34"/>
      <c r="V8" s="35"/>
      <c r="W8" s="50">
        <f t="shared" si="2"/>
        <v>0</v>
      </c>
      <c r="X8" s="34"/>
      <c r="Y8" s="35"/>
      <c r="Z8" s="50">
        <f t="shared" si="3"/>
        <v>0</v>
      </c>
      <c r="AA8" s="26"/>
      <c r="AB8" s="26"/>
      <c r="AC8" s="160">
        <v>4</v>
      </c>
      <c r="AD8" s="211" t="str">
        <f>+W18</f>
        <v>A4</v>
      </c>
      <c r="AE8" s="212">
        <f>VLOOKUP(AD8,$M$15:O$18,3,0)</f>
        <v>0</v>
      </c>
      <c r="AF8" s="213">
        <f>VLOOKUP(AD8,$M$15:P$18,4,0)</f>
        <v>0</v>
      </c>
      <c r="AG8" s="213">
        <f>VLOOKUP(AD8,$M$15:Q$18,5,0)</f>
        <v>0</v>
      </c>
      <c r="AH8" s="213">
        <f>VLOOKUP(AD8,$M$15:R$18,6,0)</f>
        <v>0</v>
      </c>
      <c r="AI8" s="214">
        <f>VLOOKUP(AD8,$M$15:S$18,7,0)</f>
        <v>0</v>
      </c>
      <c r="AJ8" s="215">
        <f>VLOOKUP(AD8,$M$15:T$18,8,0)</f>
        <v>0</v>
      </c>
      <c r="AK8" s="215">
        <f>VLOOKUP(AD8,$M$15:U$18,9,0)</f>
        <v>0</v>
      </c>
      <c r="AL8" s="216">
        <f>VLOOKUP(AD8,$M$15:V$18,10,0)</f>
        <v>0</v>
      </c>
    </row>
    <row r="9" spans="1:38" ht="18.75">
      <c r="A9" s="90"/>
      <c r="B9" s="90"/>
      <c r="C9" s="90"/>
      <c r="D9" s="90"/>
      <c r="E9" s="90"/>
      <c r="F9" s="90"/>
      <c r="G9" s="90"/>
      <c r="H9" s="90"/>
      <c r="I9" s="90"/>
      <c r="J9" s="90"/>
      <c r="K9" s="90"/>
      <c r="M9" s="177" t="s">
        <v>15</v>
      </c>
      <c r="N9" s="27"/>
      <c r="O9" s="28">
        <v>0</v>
      </c>
      <c r="P9" s="29">
        <v>0</v>
      </c>
      <c r="Q9" s="50">
        <f t="shared" si="0"/>
        <v>0</v>
      </c>
      <c r="R9" s="30">
        <v>0</v>
      </c>
      <c r="S9" s="29">
        <v>0</v>
      </c>
      <c r="T9" s="50">
        <f t="shared" si="1"/>
        <v>0</v>
      </c>
      <c r="U9" s="28">
        <v>0</v>
      </c>
      <c r="V9" s="29">
        <v>0</v>
      </c>
      <c r="W9" s="50">
        <f t="shared" si="2"/>
        <v>0</v>
      </c>
      <c r="X9" s="28">
        <v>0</v>
      </c>
      <c r="Y9" s="29">
        <v>0</v>
      </c>
      <c r="Z9" s="50">
        <f t="shared" si="3"/>
        <v>0</v>
      </c>
      <c r="AA9" s="26"/>
      <c r="AB9" s="26"/>
      <c r="AC9" s="161"/>
      <c r="AD9" s="217"/>
      <c r="AE9" s="158"/>
      <c r="AF9" s="158"/>
      <c r="AG9" s="158"/>
      <c r="AH9" s="158"/>
      <c r="AI9" s="218"/>
      <c r="AJ9" s="218"/>
      <c r="AK9" s="218"/>
      <c r="AL9" s="218"/>
    </row>
    <row r="10" spans="1:38" ht="19.5" thickBot="1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M10" s="177" t="s">
        <v>16</v>
      </c>
      <c r="N10" s="27"/>
      <c r="O10" s="28">
        <v>0</v>
      </c>
      <c r="P10" s="29">
        <v>0</v>
      </c>
      <c r="Q10" s="50">
        <f t="shared" si="0"/>
        <v>0</v>
      </c>
      <c r="R10" s="30">
        <v>0</v>
      </c>
      <c r="S10" s="29">
        <v>0</v>
      </c>
      <c r="T10" s="50">
        <f t="shared" si="1"/>
        <v>0</v>
      </c>
      <c r="U10" s="28">
        <v>0</v>
      </c>
      <c r="V10" s="29">
        <v>0</v>
      </c>
      <c r="W10" s="50">
        <f t="shared" si="2"/>
        <v>0</v>
      </c>
      <c r="X10" s="28">
        <v>0</v>
      </c>
      <c r="Y10" s="29">
        <v>0</v>
      </c>
      <c r="Z10" s="50">
        <f t="shared" si="3"/>
        <v>0</v>
      </c>
      <c r="AA10" s="26"/>
      <c r="AB10" s="26"/>
      <c r="AD10" s="144"/>
      <c r="AE10" s="144"/>
      <c r="AF10" s="144"/>
      <c r="AG10" s="144"/>
      <c r="AH10" s="144"/>
      <c r="AI10" s="144"/>
      <c r="AJ10" s="144"/>
      <c r="AK10" s="144"/>
      <c r="AL10" s="144"/>
    </row>
    <row r="11" spans="1:38" ht="19.5" thickBot="1">
      <c r="A11" s="90"/>
      <c r="B11" s="90"/>
      <c r="C11" s="90"/>
      <c r="D11" s="90"/>
      <c r="E11" s="90"/>
      <c r="F11" s="90"/>
      <c r="G11" s="90"/>
      <c r="H11" s="90"/>
      <c r="I11" s="90"/>
      <c r="J11" s="90"/>
      <c r="K11" s="90"/>
      <c r="M11" s="179" t="s">
        <v>17</v>
      </c>
      <c r="N11" s="36"/>
      <c r="O11" s="37">
        <v>0</v>
      </c>
      <c r="P11" s="38">
        <v>0</v>
      </c>
      <c r="Q11" s="51">
        <f t="shared" si="0"/>
        <v>0</v>
      </c>
      <c r="R11" s="39">
        <v>0</v>
      </c>
      <c r="S11" s="40">
        <v>0</v>
      </c>
      <c r="T11" s="51">
        <f t="shared" si="1"/>
        <v>0</v>
      </c>
      <c r="U11" s="41">
        <v>0</v>
      </c>
      <c r="V11" s="40">
        <v>0</v>
      </c>
      <c r="W11" s="51">
        <f t="shared" si="2"/>
        <v>0</v>
      </c>
      <c r="X11" s="41">
        <v>0</v>
      </c>
      <c r="Y11" s="40">
        <v>0</v>
      </c>
      <c r="Z11" s="51">
        <f t="shared" si="3"/>
        <v>0</v>
      </c>
      <c r="AA11" s="26"/>
      <c r="AB11" s="26"/>
      <c r="AC11" s="152" t="s">
        <v>12</v>
      </c>
      <c r="AD11" s="119" t="s">
        <v>5</v>
      </c>
      <c r="AE11" s="119" t="s">
        <v>6</v>
      </c>
      <c r="AF11" s="120" t="s">
        <v>7</v>
      </c>
      <c r="AG11" s="121" t="s">
        <v>8</v>
      </c>
      <c r="AH11" s="120" t="s">
        <v>9</v>
      </c>
      <c r="AI11" s="122" t="s">
        <v>3</v>
      </c>
      <c r="AJ11" s="153" t="s">
        <v>0</v>
      </c>
      <c r="AK11" s="121" t="s">
        <v>1</v>
      </c>
      <c r="AL11" s="154" t="s">
        <v>10</v>
      </c>
    </row>
    <row r="12" spans="1:38" ht="19.5" thickBot="1">
      <c r="A12" s="90"/>
      <c r="B12" s="90"/>
      <c r="C12" s="90"/>
      <c r="D12" s="90"/>
      <c r="E12" s="90"/>
      <c r="F12" s="90"/>
      <c r="G12" s="90"/>
      <c r="H12" s="90"/>
      <c r="I12" s="90"/>
      <c r="J12" s="90"/>
      <c r="K12" s="90"/>
      <c r="M12" s="262" t="s">
        <v>4</v>
      </c>
      <c r="N12" s="263"/>
      <c r="O12" s="54">
        <f t="shared" ref="O12:Z12" si="4">SUM(O6:O11)</f>
        <v>0</v>
      </c>
      <c r="P12" s="55">
        <f t="shared" si="4"/>
        <v>0</v>
      </c>
      <c r="Q12" s="52">
        <f t="shared" si="4"/>
        <v>0</v>
      </c>
      <c r="R12" s="56">
        <f t="shared" si="4"/>
        <v>0</v>
      </c>
      <c r="S12" s="55">
        <f t="shared" si="4"/>
        <v>0</v>
      </c>
      <c r="T12" s="52">
        <f t="shared" si="4"/>
        <v>0</v>
      </c>
      <c r="U12" s="56">
        <f t="shared" si="4"/>
        <v>0</v>
      </c>
      <c r="V12" s="55">
        <f t="shared" si="4"/>
        <v>0</v>
      </c>
      <c r="W12" s="53">
        <f t="shared" si="4"/>
        <v>0</v>
      </c>
      <c r="X12" s="56">
        <f t="shared" si="4"/>
        <v>0</v>
      </c>
      <c r="Y12" s="55">
        <f t="shared" si="4"/>
        <v>0</v>
      </c>
      <c r="Z12" s="53">
        <f t="shared" si="4"/>
        <v>0</v>
      </c>
      <c r="AA12" s="131"/>
      <c r="AB12" s="42"/>
      <c r="AC12" s="155">
        <v>1</v>
      </c>
      <c r="AD12" s="202" t="str">
        <f>+W36</f>
        <v>B1</v>
      </c>
      <c r="AE12" s="219">
        <f>VLOOKUP(AD12,$M$36:O$39,3,0)</f>
        <v>0</v>
      </c>
      <c r="AF12" s="220">
        <f>VLOOKUP(AD12,$M$36:P$39,4,0)</f>
        <v>0</v>
      </c>
      <c r="AG12" s="220">
        <f>VLOOKUP(AD12,$M$36:Q$39,5,0)</f>
        <v>0</v>
      </c>
      <c r="AH12" s="220">
        <f>VLOOKUP(AD12,$M$36:R$39,6,0)</f>
        <v>0</v>
      </c>
      <c r="AI12" s="221">
        <f>VLOOKUP(AD12,$M$36:S$39,7,0)</f>
        <v>0</v>
      </c>
      <c r="AJ12" s="220">
        <f>VLOOKUP(AD12,$M$36:T$39,8,0)</f>
        <v>0</v>
      </c>
      <c r="AK12" s="220">
        <f>VLOOKUP(AD12,$M$36:U$39,9,0)</f>
        <v>0</v>
      </c>
      <c r="AL12" s="222">
        <f>VLOOKUP(AD12,$M$36:V$39,10,0)</f>
        <v>0</v>
      </c>
    </row>
    <row r="13" spans="1:38" ht="19.5" thickBot="1">
      <c r="A13" s="90" t="s">
        <v>18</v>
      </c>
      <c r="B13" s="90"/>
      <c r="C13" s="90"/>
      <c r="D13" s="90"/>
      <c r="E13" s="90" t="s">
        <v>19</v>
      </c>
      <c r="F13" s="90"/>
      <c r="G13" s="90"/>
      <c r="H13" s="90"/>
      <c r="I13" s="90"/>
      <c r="J13" s="90"/>
      <c r="K13" s="90"/>
      <c r="M13" s="262" t="s">
        <v>2</v>
      </c>
      <c r="N13" s="263"/>
      <c r="O13" s="57"/>
      <c r="P13" s="58">
        <f>SUM(O12-P12)</f>
        <v>0</v>
      </c>
      <c r="Q13" s="59"/>
      <c r="R13" s="57"/>
      <c r="S13" s="58">
        <f>SUM(R12-S12)</f>
        <v>0</v>
      </c>
      <c r="T13" s="59"/>
      <c r="U13" s="57"/>
      <c r="V13" s="58">
        <f>SUM(U12-V12)</f>
        <v>0</v>
      </c>
      <c r="W13" s="59"/>
      <c r="X13" s="60"/>
      <c r="Y13" s="58">
        <f>SUM(X12-Y12)</f>
        <v>0</v>
      </c>
      <c r="Z13" s="59"/>
      <c r="AA13" s="133"/>
      <c r="AB13" s="26"/>
      <c r="AC13" s="159">
        <v>2</v>
      </c>
      <c r="AD13" s="223" t="str">
        <f>+W37</f>
        <v>B2</v>
      </c>
      <c r="AE13" s="208">
        <f>VLOOKUP(AD13,$M$36:O$39,3,0)</f>
        <v>0</v>
      </c>
      <c r="AF13" s="128">
        <f>VLOOKUP(AD13,$M$36:P$39,4,0)</f>
        <v>0</v>
      </c>
      <c r="AG13" s="128">
        <f>VLOOKUP(AD13,$M$36:Q$39,5,0)</f>
        <v>0</v>
      </c>
      <c r="AH13" s="128">
        <f>VLOOKUP(AD13,$M$36:R$39,6,0)</f>
        <v>0</v>
      </c>
      <c r="AI13" s="209">
        <f>VLOOKUP(AD13,$M$36:S$39,7,0)</f>
        <v>0</v>
      </c>
      <c r="AJ13" s="128">
        <f>VLOOKUP(AD13,$M$36:T$39,8,0)</f>
        <v>0</v>
      </c>
      <c r="AK13" s="128">
        <f>VLOOKUP(AD13,$M$36:U$39,9,0)</f>
        <v>0</v>
      </c>
      <c r="AL13" s="224">
        <f>VLOOKUP(AD13,$M$36:V$39,10,0)</f>
        <v>0</v>
      </c>
    </row>
    <row r="14" spans="1:38" ht="19.5" thickBot="1">
      <c r="A14" s="128" t="s">
        <v>20</v>
      </c>
      <c r="B14" s="128" t="s">
        <v>3</v>
      </c>
      <c r="C14" s="128" t="s">
        <v>21</v>
      </c>
      <c r="D14" s="128"/>
      <c r="E14" s="128" t="s">
        <v>31</v>
      </c>
      <c r="F14" s="128" t="s">
        <v>32</v>
      </c>
      <c r="G14" s="128" t="s">
        <v>22</v>
      </c>
      <c r="H14" s="128"/>
      <c r="I14" s="128" t="s">
        <v>23</v>
      </c>
      <c r="J14" s="188" t="s">
        <v>26</v>
      </c>
      <c r="K14" s="90"/>
      <c r="M14" s="264" t="s">
        <v>5</v>
      </c>
      <c r="N14" s="265"/>
      <c r="O14" s="119" t="s">
        <v>6</v>
      </c>
      <c r="P14" s="120" t="s">
        <v>7</v>
      </c>
      <c r="Q14" s="121" t="s">
        <v>8</v>
      </c>
      <c r="R14" s="120" t="s">
        <v>9</v>
      </c>
      <c r="S14" s="122" t="s">
        <v>3</v>
      </c>
      <c r="T14" s="123" t="s">
        <v>0</v>
      </c>
      <c r="U14" s="121" t="s">
        <v>1</v>
      </c>
      <c r="V14" s="124" t="s">
        <v>10</v>
      </c>
      <c r="W14" s="125" t="s">
        <v>27</v>
      </c>
      <c r="X14" s="126"/>
      <c r="Y14" s="127"/>
      <c r="Z14" s="128" t="s">
        <v>3</v>
      </c>
      <c r="AA14" s="128" t="s">
        <v>21</v>
      </c>
      <c r="AB14" s="161"/>
      <c r="AC14" s="156">
        <v>3</v>
      </c>
      <c r="AD14" s="207" t="str">
        <f>+W38</f>
        <v>B3</v>
      </c>
      <c r="AE14" s="208">
        <f>VLOOKUP(AD14,$M$36:O$39,3,0)</f>
        <v>0</v>
      </c>
      <c r="AF14" s="128">
        <f>VLOOKUP(AD14,$M$36:P$39,4,0)</f>
        <v>0</v>
      </c>
      <c r="AG14" s="128">
        <f>VLOOKUP(AD14,$M$36:Q$39,5,0)</f>
        <v>0</v>
      </c>
      <c r="AH14" s="128">
        <f>VLOOKUP(AD14,$M$36:R$39,6,0)</f>
        <v>0</v>
      </c>
      <c r="AI14" s="209">
        <f>VLOOKUP(AD14,$M$36:S$39,7,0)</f>
        <v>0</v>
      </c>
      <c r="AJ14" s="128">
        <f>VLOOKUP(AD14,$M$36:T$39,8,0)</f>
        <v>0</v>
      </c>
      <c r="AK14" s="128">
        <f>VLOOKUP(AD14,$M$36:U$39,9,0)</f>
        <v>0</v>
      </c>
      <c r="AL14" s="224">
        <f>VLOOKUP(AD14,$M$36:V$39,10,0)</f>
        <v>0</v>
      </c>
    </row>
    <row r="15" spans="1:38" ht="18.75" customHeight="1" thickBot="1">
      <c r="A15" s="189" t="str">
        <f>+O4</f>
        <v>A1</v>
      </c>
      <c r="B15" s="190">
        <f>+Q12</f>
        <v>0</v>
      </c>
      <c r="C15" s="190">
        <f>+P13</f>
        <v>0</v>
      </c>
      <c r="D15" s="90"/>
      <c r="E15" s="191">
        <f>IF(C15="","",IF(C15&lt;0,C15,0))</f>
        <v>0</v>
      </c>
      <c r="F15" s="191">
        <f>IF(C15="","",IF(C15&gt;0,C15,0))</f>
        <v>0</v>
      </c>
      <c r="G15" s="192">
        <f>IF(OR(A15="",B15="",C15=""),"",RANK(B15,$B$15:$B$18)+SUM(-E15/1000)-(F15/1000)+COUNTIF(A$15:A$18,"&lt;="&amp;A15)/10000+ROW()/100000)</f>
        <v>1.0002500000000001</v>
      </c>
      <c r="H15" s="90"/>
      <c r="I15" s="193">
        <f>IF(A15="","",SMALL(G$15:G$18,ROWS(Z$15:Z15)))</f>
        <v>1.0002500000000001</v>
      </c>
      <c r="J15" s="193">
        <f>IF(I15="","",1)</f>
        <v>1</v>
      </c>
      <c r="K15" s="90"/>
      <c r="M15" s="61" t="str">
        <f>+O4</f>
        <v>A1</v>
      </c>
      <c r="N15" s="62"/>
      <c r="O15" s="164">
        <f>COUNTIF(Q6:Q11,"&gt;0")</f>
        <v>0</v>
      </c>
      <c r="P15" s="165">
        <f>COUNTIF(Q6:Q11,3)</f>
        <v>0</v>
      </c>
      <c r="Q15" s="165">
        <f>COUNTIF(Q6:Q11,2)</f>
        <v>0</v>
      </c>
      <c r="R15" s="165">
        <f>COUNTIF(Q6:Q11,1)</f>
        <v>0</v>
      </c>
      <c r="S15" s="65">
        <f>+Q12</f>
        <v>0</v>
      </c>
      <c r="T15" s="66">
        <f>+O12</f>
        <v>0</v>
      </c>
      <c r="U15" s="64">
        <f>+P12</f>
        <v>0</v>
      </c>
      <c r="V15" s="67">
        <f>+P13</f>
        <v>0</v>
      </c>
      <c r="W15" s="266" t="str">
        <f>IF(OR(A15="",B15=""),"",INDEX($A$15:$A$18,MATCH(I15,$G$15:$G$18,0)))</f>
        <v>A1</v>
      </c>
      <c r="X15" s="248"/>
      <c r="Y15" s="249"/>
      <c r="Z15" s="166">
        <f>IF(A15="","",INDEX($B$15:$B$18,MATCH(I15,$G$15:$G$18,0)))</f>
        <v>0</v>
      </c>
      <c r="AA15" s="167">
        <f>IF(A15="","",INDEX($C$15:$C18,MATCH(I15,$G$15:$G$18,0)))</f>
        <v>0</v>
      </c>
      <c r="AB15" s="181"/>
      <c r="AC15" s="157">
        <v>4</v>
      </c>
      <c r="AD15" s="225" t="str">
        <f>+W39</f>
        <v>B4</v>
      </c>
      <c r="AE15" s="212">
        <f>VLOOKUP(AD15,$M$36:O$39,3,0)</f>
        <v>0</v>
      </c>
      <c r="AF15" s="213">
        <f>VLOOKUP(AD15,$M$36:P$39,4,0)</f>
        <v>0</v>
      </c>
      <c r="AG15" s="213">
        <f>VLOOKUP(AD15,$M$36:Q$39,5,0)</f>
        <v>0</v>
      </c>
      <c r="AH15" s="213">
        <f>VLOOKUP(AD15,$M$36:R$39,6,0)</f>
        <v>0</v>
      </c>
      <c r="AI15" s="214">
        <f>VLOOKUP(AD15,$M$36:S$39,7,0)</f>
        <v>0</v>
      </c>
      <c r="AJ15" s="213">
        <f>VLOOKUP(AD15,$M$36:T$39,8,0)</f>
        <v>0</v>
      </c>
      <c r="AK15" s="213">
        <f>VLOOKUP(AD15,$M$36:U$39,9,0)</f>
        <v>0</v>
      </c>
      <c r="AL15" s="226">
        <f>VLOOKUP(AD15,$M$36:V$39,10,0)</f>
        <v>0</v>
      </c>
    </row>
    <row r="16" spans="1:38" ht="18.75" customHeight="1">
      <c r="A16" s="189" t="str">
        <f>+R4</f>
        <v>A2</v>
      </c>
      <c r="B16" s="128">
        <f>+T12</f>
        <v>0</v>
      </c>
      <c r="C16" s="128">
        <f>+S13</f>
        <v>0</v>
      </c>
      <c r="D16" s="90"/>
      <c r="E16" s="194">
        <f t="shared" ref="E16:E18" si="5">IF(C16="","",IF(C16&lt;0,C16,0))</f>
        <v>0</v>
      </c>
      <c r="F16" s="194">
        <f t="shared" ref="F16:F18" si="6">IF(C16="","",IF(C16&gt;0,C16,0))</f>
        <v>0</v>
      </c>
      <c r="G16" s="195">
        <f>IF(OR(A16="",B16="",C16=""),"",RANK(B16,$B$15:$B$18)+SUM(-E16/1000)-(F16/1000)+COUNTIF(A$15:A$18,"&lt;="&amp;A16)/10000+ROW()/100000)</f>
        <v>1.0003599999999999</v>
      </c>
      <c r="H16" s="90"/>
      <c r="I16" s="196">
        <f>IF(A16="","",SMALL(G$15:G$18,ROWS(Z$15:Z16)))</f>
        <v>1.0003599999999999</v>
      </c>
      <c r="J16" s="193">
        <f>IF(I16="","",IF(AND(B15=B16,C15=C16),J15,$J$15+1))</f>
        <v>1</v>
      </c>
      <c r="K16" s="90"/>
      <c r="M16" s="70" t="str">
        <f>+R4</f>
        <v>A2</v>
      </c>
      <c r="N16" s="71"/>
      <c r="O16" s="72">
        <f>COUNTIF(T6:T11,"&gt;0")</f>
        <v>0</v>
      </c>
      <c r="P16" s="73">
        <f>COUNTIF(T6:T11,3)</f>
        <v>0</v>
      </c>
      <c r="Q16" s="73">
        <f>COUNTIF(T6:T11,2)</f>
        <v>0</v>
      </c>
      <c r="R16" s="73">
        <f>COUNTIF(T6:T11,1)</f>
        <v>0</v>
      </c>
      <c r="S16" s="74">
        <f>+T12</f>
        <v>0</v>
      </c>
      <c r="T16" s="75">
        <f>+R12</f>
        <v>0</v>
      </c>
      <c r="U16" s="76">
        <f>+S12</f>
        <v>0</v>
      </c>
      <c r="V16" s="77">
        <f>+S13</f>
        <v>0</v>
      </c>
      <c r="W16" s="266" t="str">
        <f>IF(OR(A16="",B16=""),"",INDEX($A$15:$A$18,MATCH(I16,$G$15:$G$18,0)))</f>
        <v>A2</v>
      </c>
      <c r="X16" s="267"/>
      <c r="Y16" s="268"/>
      <c r="Z16" s="68">
        <f>IF(A16="","",INDEX($B$15:$B$18,MATCH(I16,$G$15:$G$18,0)))</f>
        <v>0</v>
      </c>
      <c r="AA16" s="69">
        <f>IF(A16="","",INDEX($C$15:$C18,MATCH(I16,$G$15:$G$18,0)))</f>
        <v>0</v>
      </c>
      <c r="AB16" s="181"/>
      <c r="AC16" s="43"/>
      <c r="AD16" s="90"/>
      <c r="AE16" s="144"/>
      <c r="AF16" s="144"/>
      <c r="AG16" s="144"/>
      <c r="AH16" s="144"/>
      <c r="AI16" s="144"/>
      <c r="AJ16" s="144"/>
      <c r="AK16" s="144"/>
      <c r="AL16" s="144"/>
    </row>
    <row r="17" spans="1:38" ht="18.75" customHeight="1" thickBot="1">
      <c r="A17" s="189" t="str">
        <f>+U4</f>
        <v>A3</v>
      </c>
      <c r="B17" s="128">
        <f>+W12</f>
        <v>0</v>
      </c>
      <c r="C17" s="128">
        <f>+V13</f>
        <v>0</v>
      </c>
      <c r="D17" s="90"/>
      <c r="E17" s="194">
        <f t="shared" si="5"/>
        <v>0</v>
      </c>
      <c r="F17" s="194">
        <f t="shared" si="6"/>
        <v>0</v>
      </c>
      <c r="G17" s="195">
        <f>IF(OR(A17="",B17="",C17=""),"",RANK(B17,$B$15:$B$18)+SUM(-E17/1000)-(F17/1000)+COUNTIF(A$15:A$18,"&lt;="&amp;A17)/10000+ROW()/100000)</f>
        <v>1.00047</v>
      </c>
      <c r="H17" s="90"/>
      <c r="I17" s="196">
        <f>IF(A17="","",SMALL(G$15:G$18,ROWS(Z$15:Z17)))</f>
        <v>1.00047</v>
      </c>
      <c r="J17" s="193">
        <f>IF(I17="","",IF(AND(B16=B17,C16=C17),J16,$J$15+2))</f>
        <v>1</v>
      </c>
      <c r="K17" s="90"/>
      <c r="M17" s="78" t="str">
        <f>+U4</f>
        <v>A3</v>
      </c>
      <c r="N17" s="79"/>
      <c r="O17" s="72">
        <f>COUNTIF(W6:W11,"&gt;0")</f>
        <v>0</v>
      </c>
      <c r="P17" s="73">
        <f>COUNTIF(W6:W11,3)</f>
        <v>0</v>
      </c>
      <c r="Q17" s="73">
        <f>COUNTIF(W6:W11,2)</f>
        <v>0</v>
      </c>
      <c r="R17" s="73">
        <f>COUNTIF(W6:W11,1)</f>
        <v>0</v>
      </c>
      <c r="S17" s="74">
        <f>+W12</f>
        <v>0</v>
      </c>
      <c r="T17" s="80">
        <f>+U12</f>
        <v>0</v>
      </c>
      <c r="U17" s="73">
        <f>+V12</f>
        <v>0</v>
      </c>
      <c r="V17" s="81">
        <f>+V13</f>
        <v>0</v>
      </c>
      <c r="W17" s="266" t="str">
        <f>IF(OR(A17="",B17=""),"",INDEX($A$15:$A$18,MATCH(I17,$G$15:$G$18,0)))</f>
        <v>A3</v>
      </c>
      <c r="X17" s="267"/>
      <c r="Y17" s="268"/>
      <c r="Z17" s="68">
        <f>IF(A17="","",INDEX($B$15:$B$18,MATCH(I17,$G$15:$G$18,0)))</f>
        <v>0</v>
      </c>
      <c r="AA17" s="69">
        <f>IF(A17="","",INDEX($C$15:$C18,MATCH(I17,$G$15:$G$18,0)))</f>
        <v>0</v>
      </c>
      <c r="AB17" s="181"/>
      <c r="AC17" s="44"/>
      <c r="AD17" s="90"/>
      <c r="AE17" s="144"/>
      <c r="AF17" s="144"/>
      <c r="AG17" s="144"/>
      <c r="AH17" s="144"/>
      <c r="AI17" s="144"/>
      <c r="AJ17" s="144"/>
      <c r="AK17" s="144"/>
      <c r="AL17" s="144"/>
    </row>
    <row r="18" spans="1:38" ht="19.5" thickBot="1">
      <c r="A18" s="189" t="str">
        <f>+X4</f>
        <v>A4</v>
      </c>
      <c r="B18" s="128">
        <f>+Z12</f>
        <v>0</v>
      </c>
      <c r="C18" s="128">
        <f>+Y13</f>
        <v>0</v>
      </c>
      <c r="D18" s="90"/>
      <c r="E18" s="194">
        <f t="shared" si="5"/>
        <v>0</v>
      </c>
      <c r="F18" s="194">
        <f t="shared" si="6"/>
        <v>0</v>
      </c>
      <c r="G18" s="195">
        <f>IF(OR(A18="",B18="",C18=""),"",RANK(B18,$B$15:$B$18)+SUM(-E18/1000)-(F18/1000)+COUNTIF(A$15:A$18,"&lt;="&amp;A18)/10000+ROW()/100000)</f>
        <v>1.00058</v>
      </c>
      <c r="H18" s="90"/>
      <c r="I18" s="196">
        <f>IF(A18="","",SMALL(G$15:G$18,ROWS(Z$15:Z18)))</f>
        <v>1.00058</v>
      </c>
      <c r="J18" s="193">
        <f>IF(I18="","",IF(AND(B17=B18,C17=C18),J17,$J$15+3))</f>
        <v>1</v>
      </c>
      <c r="K18" s="90"/>
      <c r="M18" s="82" t="str">
        <f>+X4</f>
        <v>A4</v>
      </c>
      <c r="N18" s="83"/>
      <c r="O18" s="84">
        <f>COUNTIF(Z6:Z11,"&gt;0")</f>
        <v>0</v>
      </c>
      <c r="P18" s="85">
        <f>COUNTIF(Z6:Z11,3)</f>
        <v>0</v>
      </c>
      <c r="Q18" s="85">
        <f>COUNTIF(Z6:Z11,2)</f>
        <v>0</v>
      </c>
      <c r="R18" s="85">
        <f>COUNTIF(Z6:Z11,1)</f>
        <v>0</v>
      </c>
      <c r="S18" s="86">
        <f>+Z12</f>
        <v>0</v>
      </c>
      <c r="T18" s="87">
        <f>+X12</f>
        <v>0</v>
      </c>
      <c r="U18" s="88">
        <f>+Y12</f>
        <v>0</v>
      </c>
      <c r="V18" s="89">
        <f>+Y13</f>
        <v>0</v>
      </c>
      <c r="W18" s="269" t="str">
        <f>IF(OR(A18="",B18=""),"",INDEX($A$15:$A$18,MATCH(I18,$G$15:$G$18,0)))</f>
        <v>A4</v>
      </c>
      <c r="X18" s="270"/>
      <c r="Y18" s="271"/>
      <c r="Z18" s="162">
        <f>IF(A18="","",INDEX($B$15:$B$18,MATCH(I18,$G$15:$G$18,0)))</f>
        <v>0</v>
      </c>
      <c r="AA18" s="163">
        <f>IF(A18="","",INDEX($C$15:$C18,MATCH(I18,$G$15:$G$18,0)))</f>
        <v>0</v>
      </c>
      <c r="AB18" s="44"/>
      <c r="AC18" s="152" t="s">
        <v>28</v>
      </c>
      <c r="AD18" s="119" t="s">
        <v>5</v>
      </c>
      <c r="AE18" s="119" t="s">
        <v>6</v>
      </c>
      <c r="AF18" s="120" t="s">
        <v>7</v>
      </c>
      <c r="AG18" s="121" t="s">
        <v>8</v>
      </c>
      <c r="AH18" s="120" t="s">
        <v>9</v>
      </c>
      <c r="AI18" s="122" t="s">
        <v>3</v>
      </c>
      <c r="AJ18" s="153" t="s">
        <v>0</v>
      </c>
      <c r="AK18" s="121" t="s">
        <v>1</v>
      </c>
      <c r="AL18" s="154" t="s">
        <v>10</v>
      </c>
    </row>
    <row r="19" spans="1:38" ht="19.5" thickBot="1">
      <c r="A19" s="90"/>
      <c r="B19" s="197">
        <f>SUM(B15:B18)</f>
        <v>0</v>
      </c>
      <c r="C19" s="197">
        <f>SUM(C15:C18)</f>
        <v>0</v>
      </c>
      <c r="D19" s="90"/>
      <c r="E19" s="90"/>
      <c r="F19" s="90"/>
      <c r="G19" s="90"/>
      <c r="H19" s="90"/>
      <c r="I19" s="90"/>
      <c r="J19" s="90"/>
      <c r="K19" s="90"/>
      <c r="M19" s="90"/>
      <c r="N19" s="90"/>
      <c r="O19" s="91">
        <f t="shared" ref="O19:V19" si="7">SUM(O15:O18)</f>
        <v>0</v>
      </c>
      <c r="P19" s="92">
        <f t="shared" si="7"/>
        <v>0</v>
      </c>
      <c r="Q19" s="92">
        <f t="shared" si="7"/>
        <v>0</v>
      </c>
      <c r="R19" s="92">
        <f t="shared" si="7"/>
        <v>0</v>
      </c>
      <c r="S19" s="93">
        <f t="shared" si="7"/>
        <v>0</v>
      </c>
      <c r="T19" s="94">
        <f t="shared" si="7"/>
        <v>0</v>
      </c>
      <c r="U19" s="95">
        <f t="shared" si="7"/>
        <v>0</v>
      </c>
      <c r="V19" s="96">
        <f t="shared" si="7"/>
        <v>0</v>
      </c>
      <c r="W19" s="90"/>
      <c r="X19" s="90"/>
      <c r="Y19" s="90"/>
      <c r="Z19" s="90"/>
      <c r="AA19" s="97"/>
      <c r="AC19" s="155">
        <v>1</v>
      </c>
      <c r="AD19" s="202" t="str">
        <f>+W58</f>
        <v>C1</v>
      </c>
      <c r="AE19" s="227">
        <f>VLOOKUP(AD19,$M$58:O$61,3,0)</f>
        <v>0</v>
      </c>
      <c r="AF19" s="142">
        <f>VLOOKUP(AD19,$M$58:P$61,4,0)</f>
        <v>0</v>
      </c>
      <c r="AG19" s="142">
        <f>VLOOKUP(AD19,$M$58:Q$61,5,0)</f>
        <v>0</v>
      </c>
      <c r="AH19" s="142">
        <f>VLOOKUP(AD19,$M$58:R$61,6,0)</f>
        <v>0</v>
      </c>
      <c r="AI19" s="204">
        <f>VLOOKUP(AD19,$M$58:S$61,7,0)</f>
        <v>0</v>
      </c>
      <c r="AJ19" s="142">
        <f>VLOOKUP(AD19,$M$58:T$61,8,0)</f>
        <v>0</v>
      </c>
      <c r="AK19" s="142">
        <f>VLOOKUP(AD19,$M$58:U$61,9,0)</f>
        <v>0</v>
      </c>
      <c r="AL19" s="143">
        <f>VLOOKUP(AD19,$M$58:V$61,10,0)</f>
        <v>0</v>
      </c>
    </row>
    <row r="20" spans="1:38" ht="19.5" customHeight="1">
      <c r="A20" s="90"/>
      <c r="B20" s="90"/>
      <c r="C20" s="90"/>
      <c r="D20" s="90"/>
      <c r="E20" s="90"/>
      <c r="F20" s="90"/>
      <c r="G20" s="90"/>
      <c r="H20" s="90"/>
      <c r="I20" s="90"/>
      <c r="J20" s="90"/>
      <c r="K20" s="90"/>
      <c r="AC20" s="159">
        <v>2</v>
      </c>
      <c r="AD20" s="223" t="str">
        <f>+W59</f>
        <v>C2</v>
      </c>
      <c r="AE20" s="208">
        <f>VLOOKUP(AD20,$M$58:O$61,3,0)</f>
        <v>0</v>
      </c>
      <c r="AF20" s="128">
        <f>VLOOKUP(AD20,$M$58:P$61,4,0)</f>
        <v>0</v>
      </c>
      <c r="AG20" s="128">
        <f>VLOOKUP(AD20,$M$58:Q$61,5,0)</f>
        <v>0</v>
      </c>
      <c r="AH20" s="128">
        <f>VLOOKUP(AD20,$M$58:R$61,6,0)</f>
        <v>0</v>
      </c>
      <c r="AI20" s="209">
        <f>VLOOKUP(AD20,$M$58:S$61,7,0)</f>
        <v>0</v>
      </c>
      <c r="AJ20" s="128">
        <f>VLOOKUP(AD20,$M$58:T$61,8,0)</f>
        <v>0</v>
      </c>
      <c r="AK20" s="128">
        <f>VLOOKUP(AD20,$M$58:U$61,9,0)</f>
        <v>0</v>
      </c>
      <c r="AL20" s="224">
        <f>VLOOKUP(AD20,$M$58:V$61,10,0)</f>
        <v>0</v>
      </c>
    </row>
    <row r="21" spans="1:38" ht="19.5" customHeight="1">
      <c r="A21" s="90"/>
      <c r="B21" s="90"/>
      <c r="C21" s="90"/>
      <c r="D21" s="90"/>
      <c r="E21" s="90"/>
      <c r="F21" s="90"/>
      <c r="G21" s="90"/>
      <c r="H21" s="90"/>
      <c r="I21" s="90"/>
      <c r="J21" s="90"/>
      <c r="K21" s="90"/>
      <c r="M21" s="5" t="s">
        <v>33</v>
      </c>
      <c r="O21" s="6"/>
      <c r="X21" s="1"/>
      <c r="Y21" s="1"/>
      <c r="AC21" s="156">
        <v>3</v>
      </c>
      <c r="AD21" s="207" t="str">
        <f>+W60</f>
        <v>C3</v>
      </c>
      <c r="AE21" s="208">
        <f>VLOOKUP(AD21,$M$58:O$61,3,0)</f>
        <v>0</v>
      </c>
      <c r="AF21" s="128">
        <f>VLOOKUP(AD21,$M$58:P$61,4,0)</f>
        <v>0</v>
      </c>
      <c r="AG21" s="128">
        <f>VLOOKUP(AD21,$M$58:Q$61,5,0)</f>
        <v>0</v>
      </c>
      <c r="AH21" s="128">
        <f>VLOOKUP(AD21,$M$58:R$61,6,0)</f>
        <v>0</v>
      </c>
      <c r="AI21" s="209">
        <f>VLOOKUP(AD21,$M$58:S$61,7,0)</f>
        <v>0</v>
      </c>
      <c r="AJ21" s="128">
        <f>VLOOKUP(AD21,$M$58:T$61,8,0)</f>
        <v>0</v>
      </c>
      <c r="AK21" s="128">
        <f>VLOOKUP(AD21,$M$58:U$61,9,0)</f>
        <v>0</v>
      </c>
      <c r="AL21" s="224">
        <f>VLOOKUP(AD21,$M$58:V$61,10,0)</f>
        <v>0</v>
      </c>
    </row>
    <row r="22" spans="1:38" ht="19.5" customHeight="1" thickBot="1">
      <c r="A22" s="90"/>
      <c r="B22" s="90"/>
      <c r="C22" s="90"/>
      <c r="D22" s="90"/>
      <c r="E22" s="90"/>
      <c r="F22" s="90"/>
      <c r="G22" s="90"/>
      <c r="H22" s="90"/>
      <c r="I22" s="90"/>
      <c r="J22" s="90"/>
      <c r="K22" s="90"/>
      <c r="M22" s="5"/>
      <c r="N22" s="5"/>
      <c r="O22" s="6"/>
      <c r="X22" s="1"/>
      <c r="Y22" s="1"/>
      <c r="AC22" s="157">
        <v>4</v>
      </c>
      <c r="AD22" s="225" t="str">
        <f>+W61</f>
        <v>C4</v>
      </c>
      <c r="AE22" s="228">
        <f>VLOOKUP(AD22,$M$58:O$61,3,0)</f>
        <v>0</v>
      </c>
      <c r="AF22" s="229">
        <f>VLOOKUP(AD22,$M$58:P$61,4,0)</f>
        <v>0</v>
      </c>
      <c r="AG22" s="229">
        <f>VLOOKUP(AD22,$M$58:Q$61,5,0)</f>
        <v>0</v>
      </c>
      <c r="AH22" s="229">
        <f>VLOOKUP(AD22,$M$58:R$61,6,0)</f>
        <v>0</v>
      </c>
      <c r="AI22" s="230">
        <f>VLOOKUP(AD22,$M$58:S$61,7,0)</f>
        <v>0</v>
      </c>
      <c r="AJ22" s="229">
        <f>VLOOKUP(AD22,$M$58:T$61,8,0)</f>
        <v>0</v>
      </c>
      <c r="AK22" s="229">
        <f>VLOOKUP(AD22,$M$58:U$61,9,0)</f>
        <v>0</v>
      </c>
      <c r="AL22" s="231">
        <f>VLOOKUP(AD22,$M$58:V$61,10,0)</f>
        <v>0</v>
      </c>
    </row>
    <row r="23" spans="1:38" ht="19.5" customHeight="1">
      <c r="A23" s="90"/>
      <c r="B23" s="90"/>
      <c r="C23" s="90"/>
      <c r="D23" s="90"/>
      <c r="E23" s="90"/>
      <c r="F23" s="90"/>
      <c r="G23" s="90"/>
      <c r="H23" s="90"/>
      <c r="I23" s="90"/>
      <c r="J23" s="90"/>
      <c r="K23" s="90"/>
      <c r="M23" s="5"/>
      <c r="N23" s="5"/>
      <c r="O23" s="6"/>
      <c r="X23" s="1"/>
      <c r="Y23" s="1"/>
      <c r="AD23" s="90"/>
      <c r="AE23" s="144"/>
      <c r="AF23" s="144"/>
      <c r="AG23" s="144"/>
      <c r="AH23" s="144"/>
      <c r="AI23" s="144"/>
      <c r="AJ23" s="144"/>
      <c r="AK23" s="198"/>
      <c r="AL23" s="144"/>
    </row>
    <row r="24" spans="1:38" ht="19.5" customHeight="1" thickBot="1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M24" s="5"/>
      <c r="N24" s="5"/>
      <c r="O24" s="6"/>
      <c r="X24" s="1"/>
      <c r="Y24" s="1"/>
      <c r="AD24" s="90"/>
      <c r="AE24" s="144"/>
      <c r="AF24" s="144"/>
      <c r="AG24" s="144"/>
      <c r="AH24" s="144"/>
      <c r="AI24" s="144"/>
      <c r="AJ24" s="144"/>
      <c r="AK24" s="198"/>
      <c r="AL24" s="144"/>
    </row>
    <row r="25" spans="1:38" ht="19.5" thickBot="1">
      <c r="A25" s="90"/>
      <c r="B25" s="198"/>
      <c r="C25" s="198"/>
      <c r="D25" s="198"/>
      <c r="E25" s="90"/>
      <c r="F25" s="90"/>
      <c r="G25" s="90"/>
      <c r="H25" s="90"/>
      <c r="I25" s="90"/>
      <c r="J25" s="90"/>
      <c r="K25" s="90"/>
      <c r="M25" s="169" t="s">
        <v>12</v>
      </c>
      <c r="N25" s="113"/>
      <c r="O25" s="172"/>
      <c r="P25" s="172" t="s">
        <v>45</v>
      </c>
      <c r="Q25" s="174"/>
      <c r="R25" s="172"/>
      <c r="S25" s="173" t="s">
        <v>46</v>
      </c>
      <c r="T25" s="174"/>
      <c r="U25" s="172"/>
      <c r="V25" s="173" t="s">
        <v>47</v>
      </c>
      <c r="W25" s="174"/>
      <c r="X25" s="172"/>
      <c r="Y25" s="168" t="s">
        <v>48</v>
      </c>
      <c r="Z25" s="174"/>
      <c r="AA25" s="12"/>
      <c r="AB25" s="12"/>
      <c r="AC25" s="152" t="s">
        <v>29</v>
      </c>
      <c r="AD25" s="119" t="s">
        <v>5</v>
      </c>
      <c r="AE25" s="119" t="s">
        <v>6</v>
      </c>
      <c r="AF25" s="120" t="s">
        <v>7</v>
      </c>
      <c r="AG25" s="121" t="s">
        <v>8</v>
      </c>
      <c r="AH25" s="120" t="s">
        <v>9</v>
      </c>
      <c r="AI25" s="122" t="s">
        <v>3</v>
      </c>
      <c r="AJ25" s="153" t="s">
        <v>0</v>
      </c>
      <c r="AK25" s="121" t="s">
        <v>1</v>
      </c>
      <c r="AL25" s="154" t="s">
        <v>10</v>
      </c>
    </row>
    <row r="26" spans="1:38" ht="16.5" thickBot="1">
      <c r="A26" s="90"/>
      <c r="B26" s="198"/>
      <c r="C26" s="198"/>
      <c r="D26" s="198"/>
      <c r="E26" s="90"/>
      <c r="F26" s="90"/>
      <c r="G26" s="90"/>
      <c r="H26" s="90"/>
      <c r="I26" s="90"/>
      <c r="J26" s="90"/>
      <c r="K26" s="90"/>
      <c r="M26" s="172"/>
      <c r="N26" s="13"/>
      <c r="O26" s="14" t="s">
        <v>0</v>
      </c>
      <c r="P26" s="15" t="s">
        <v>1</v>
      </c>
      <c r="Q26" s="16" t="s">
        <v>24</v>
      </c>
      <c r="R26" s="172" t="s">
        <v>0</v>
      </c>
      <c r="S26" s="17" t="s">
        <v>1</v>
      </c>
      <c r="T26" s="173" t="s">
        <v>24</v>
      </c>
      <c r="U26" s="172" t="s">
        <v>0</v>
      </c>
      <c r="V26" s="17" t="s">
        <v>1</v>
      </c>
      <c r="W26" s="174" t="s">
        <v>24</v>
      </c>
      <c r="X26" s="18" t="s">
        <v>0</v>
      </c>
      <c r="Y26" s="19" t="s">
        <v>1</v>
      </c>
      <c r="Z26" s="20" t="s">
        <v>24</v>
      </c>
      <c r="AA26" s="21"/>
      <c r="AB26" s="21"/>
      <c r="AC26" s="155">
        <v>1</v>
      </c>
      <c r="AD26" s="232" t="str">
        <f>+W79</f>
        <v>D1</v>
      </c>
      <c r="AE26" s="227">
        <f>VLOOKUP(AD26,$M$79:O$82,3,0)</f>
        <v>0</v>
      </c>
      <c r="AF26" s="142">
        <f>VLOOKUP(AD26,$M$79:P$82,4,0)</f>
        <v>0</v>
      </c>
      <c r="AG26" s="142">
        <f>VLOOKUP(AD26,$M$79:Q$82,5,0)</f>
        <v>0</v>
      </c>
      <c r="AH26" s="142">
        <f>VLOOKUP(AD26,$M$79:R$82,6,0)</f>
        <v>0</v>
      </c>
      <c r="AI26" s="204">
        <f>VLOOKUP(AD26,$M$79:S$82,7,0)</f>
        <v>0</v>
      </c>
      <c r="AJ26" s="142">
        <f>VLOOKUP(AD26,$M$79:T$82,8,0)</f>
        <v>0</v>
      </c>
      <c r="AK26" s="142">
        <f>VLOOKUP(AD26,$M$79:U$82,9,0)</f>
        <v>0</v>
      </c>
      <c r="AL26" s="143">
        <f>VLOOKUP(AD26,$M$79:V$82,10,0)</f>
        <v>0</v>
      </c>
    </row>
    <row r="27" spans="1:38" ht="18.75">
      <c r="A27" s="90"/>
      <c r="B27" s="198"/>
      <c r="C27" s="198"/>
      <c r="D27" s="198"/>
      <c r="E27" s="90"/>
      <c r="F27" s="90"/>
      <c r="G27" s="90"/>
      <c r="H27" s="90"/>
      <c r="I27" s="90"/>
      <c r="J27" s="90"/>
      <c r="K27" s="90"/>
      <c r="M27" s="175" t="s">
        <v>11</v>
      </c>
      <c r="N27" s="147"/>
      <c r="O27" s="23">
        <v>0</v>
      </c>
      <c r="P27" s="24">
        <v>0</v>
      </c>
      <c r="Q27" s="176">
        <f t="shared" ref="Q27:Q32" si="8">IF(O27+P27=0,0,IF(O27=P27,2,IF(O27&gt;P27,3,1)))</f>
        <v>0</v>
      </c>
      <c r="R27" s="25">
        <v>0</v>
      </c>
      <c r="S27" s="24">
        <v>0</v>
      </c>
      <c r="T27" s="176">
        <f t="shared" ref="T27:T32" si="9">IF(R27+S27=0,0,IF(R27=S27,2,IF(R27&gt;S27,3,1)))</f>
        <v>0</v>
      </c>
      <c r="U27" s="23">
        <v>0</v>
      </c>
      <c r="V27" s="24">
        <v>0</v>
      </c>
      <c r="W27" s="176">
        <f t="shared" ref="W27:W32" si="10">IF(U27+V27=0,0,IF(U27=V27,2,IF(U27&gt;V27,3,1)))</f>
        <v>0</v>
      </c>
      <c r="X27" s="23">
        <v>0</v>
      </c>
      <c r="Y27" s="24">
        <v>0</v>
      </c>
      <c r="Z27" s="176">
        <f t="shared" ref="Z27:Z32" si="11">IF(X27+Y27=0,0,IF(X27=Y27,2,IF(X27&gt;Y27,3,1)))</f>
        <v>0</v>
      </c>
      <c r="AA27" s="26"/>
      <c r="AB27" s="26"/>
      <c r="AC27" s="159">
        <v>2</v>
      </c>
      <c r="AD27" s="233" t="str">
        <f>+W80</f>
        <v>D2</v>
      </c>
      <c r="AE27" s="208">
        <f>VLOOKUP(AD27,$M$79:O$82,3,0)</f>
        <v>0</v>
      </c>
      <c r="AF27" s="128">
        <f>VLOOKUP(AD27,$M$79:P$82,4,0)</f>
        <v>0</v>
      </c>
      <c r="AG27" s="128">
        <f>VLOOKUP(AD27,$M$79:Q$82,5,0)</f>
        <v>0</v>
      </c>
      <c r="AH27" s="128">
        <f>VLOOKUP(AD27,$M$79:R$82,6,0)</f>
        <v>0</v>
      </c>
      <c r="AI27" s="209">
        <f>VLOOKUP(AD27,$M$79:S$82,7,0)</f>
        <v>0</v>
      </c>
      <c r="AJ27" s="128">
        <f>VLOOKUP(AD27,$M$79:T$82,8,0)</f>
        <v>0</v>
      </c>
      <c r="AK27" s="128">
        <f>VLOOKUP(AD27,$M$79:U$82,9,0)</f>
        <v>0</v>
      </c>
      <c r="AL27" s="224">
        <f>VLOOKUP(AD27,$M$79:V$82,10,0)</f>
        <v>0</v>
      </c>
    </row>
    <row r="28" spans="1:38" ht="18.75">
      <c r="A28" s="90"/>
      <c r="B28" s="198"/>
      <c r="C28" s="198"/>
      <c r="D28" s="198"/>
      <c r="E28" s="90"/>
      <c r="F28" s="90"/>
      <c r="G28" s="90"/>
      <c r="H28" s="90"/>
      <c r="I28" s="90"/>
      <c r="J28" s="90"/>
      <c r="K28" s="90"/>
      <c r="M28" s="177" t="s">
        <v>13</v>
      </c>
      <c r="N28" s="148"/>
      <c r="O28" s="28">
        <v>0</v>
      </c>
      <c r="P28" s="29">
        <v>0</v>
      </c>
      <c r="Q28" s="176">
        <f t="shared" si="8"/>
        <v>0</v>
      </c>
      <c r="R28" s="30">
        <v>0</v>
      </c>
      <c r="S28" s="29">
        <v>0</v>
      </c>
      <c r="T28" s="176">
        <f t="shared" si="9"/>
        <v>0</v>
      </c>
      <c r="U28" s="28">
        <v>0</v>
      </c>
      <c r="V28" s="29">
        <v>0</v>
      </c>
      <c r="W28" s="176">
        <f t="shared" si="10"/>
        <v>0</v>
      </c>
      <c r="X28" s="28">
        <v>0</v>
      </c>
      <c r="Y28" s="29">
        <v>0</v>
      </c>
      <c r="Z28" s="176">
        <f t="shared" si="11"/>
        <v>0</v>
      </c>
      <c r="AA28" s="26"/>
      <c r="AB28" s="26"/>
      <c r="AC28" s="156">
        <v>3</v>
      </c>
      <c r="AD28" s="234" t="str">
        <f>+W81</f>
        <v>D3</v>
      </c>
      <c r="AE28" s="208">
        <f>VLOOKUP(AD28,$M$79:O$82,3,0)</f>
        <v>0</v>
      </c>
      <c r="AF28" s="128">
        <f>VLOOKUP(AD28,$M$79:P$82,4,0)</f>
        <v>0</v>
      </c>
      <c r="AG28" s="128">
        <f>VLOOKUP(AD28,$M$79:Q$82,5,0)</f>
        <v>0</v>
      </c>
      <c r="AH28" s="128">
        <f>VLOOKUP(AD28,$M$79:R$82,6,0)</f>
        <v>0</v>
      </c>
      <c r="AI28" s="209">
        <f>VLOOKUP(AD28,$M$79:S$82,7,0)</f>
        <v>0</v>
      </c>
      <c r="AJ28" s="128">
        <f>VLOOKUP(AD28,$M$79:T$82,8,0)</f>
        <v>0</v>
      </c>
      <c r="AK28" s="128">
        <f>VLOOKUP(AD28,$M$79:U$82,9,0)</f>
        <v>0</v>
      </c>
      <c r="AL28" s="224">
        <f>VLOOKUP(AD28,$M$79:V$82,10,0)</f>
        <v>0</v>
      </c>
    </row>
    <row r="29" spans="1:38" ht="19.5" thickBot="1">
      <c r="A29" s="90"/>
      <c r="B29" s="198"/>
      <c r="C29" s="198"/>
      <c r="D29" s="198"/>
      <c r="E29" s="90"/>
      <c r="F29" s="90"/>
      <c r="G29" s="90"/>
      <c r="H29" s="90"/>
      <c r="I29" s="90"/>
      <c r="J29" s="90"/>
      <c r="K29" s="90"/>
      <c r="M29" s="178" t="s">
        <v>14</v>
      </c>
      <c r="N29" s="149"/>
      <c r="O29" s="28">
        <v>0</v>
      </c>
      <c r="P29" s="29">
        <v>0</v>
      </c>
      <c r="Q29" s="176">
        <f t="shared" si="8"/>
        <v>0</v>
      </c>
      <c r="R29" s="32">
        <v>0</v>
      </c>
      <c r="S29" s="33">
        <v>0</v>
      </c>
      <c r="T29" s="176">
        <f t="shared" si="9"/>
        <v>0</v>
      </c>
      <c r="U29" s="34">
        <v>0</v>
      </c>
      <c r="V29" s="35">
        <v>0</v>
      </c>
      <c r="W29" s="176">
        <f t="shared" si="10"/>
        <v>0</v>
      </c>
      <c r="X29" s="34">
        <v>0</v>
      </c>
      <c r="Y29" s="35">
        <v>0</v>
      </c>
      <c r="Z29" s="176">
        <f t="shared" si="11"/>
        <v>0</v>
      </c>
      <c r="AA29" s="26"/>
      <c r="AB29" s="26"/>
      <c r="AC29" s="157">
        <v>4</v>
      </c>
      <c r="AD29" s="235" t="str">
        <f>+W82</f>
        <v>D4</v>
      </c>
      <c r="AE29" s="228">
        <f>VLOOKUP(AD29,$M$79:O$82,3,0)</f>
        <v>0</v>
      </c>
      <c r="AF29" s="229">
        <f>VLOOKUP(AD29,$M$79:P$82,4,0)</f>
        <v>0</v>
      </c>
      <c r="AG29" s="229">
        <f>VLOOKUP(AD29,$M$79:Q$82,5,0)</f>
        <v>0</v>
      </c>
      <c r="AH29" s="229">
        <f>VLOOKUP(AD29,$M$79:R$82,6,0)</f>
        <v>0</v>
      </c>
      <c r="AI29" s="230">
        <f>VLOOKUP(AD29,$M$79:S$82,7,0)</f>
        <v>0</v>
      </c>
      <c r="AJ29" s="229">
        <f>VLOOKUP(AD29,$M$79:T$82,8,0)</f>
        <v>0</v>
      </c>
      <c r="AK29" s="229">
        <f>VLOOKUP(AD29,$M$79:U$82,9,0)</f>
        <v>0</v>
      </c>
      <c r="AL29" s="231">
        <f>VLOOKUP(AD29,$M$79:V$82,10,0)</f>
        <v>0</v>
      </c>
    </row>
    <row r="30" spans="1:38" ht="18.75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M30" s="177" t="s">
        <v>15</v>
      </c>
      <c r="N30" s="148"/>
      <c r="O30" s="28">
        <v>0</v>
      </c>
      <c r="P30" s="29">
        <v>0</v>
      </c>
      <c r="Q30" s="176">
        <f t="shared" si="8"/>
        <v>0</v>
      </c>
      <c r="R30" s="30">
        <v>0</v>
      </c>
      <c r="S30" s="29">
        <v>0</v>
      </c>
      <c r="T30" s="176">
        <f t="shared" si="9"/>
        <v>0</v>
      </c>
      <c r="U30" s="28">
        <v>0</v>
      </c>
      <c r="V30" s="29">
        <v>0</v>
      </c>
      <c r="W30" s="176">
        <f t="shared" si="10"/>
        <v>0</v>
      </c>
      <c r="X30" s="28">
        <v>0</v>
      </c>
      <c r="Y30" s="29">
        <v>0</v>
      </c>
      <c r="Z30" s="176">
        <f t="shared" si="11"/>
        <v>0</v>
      </c>
      <c r="AA30" s="26"/>
      <c r="AB30" s="26"/>
    </row>
    <row r="31" spans="1:38" ht="18.75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M31" s="177" t="s">
        <v>16</v>
      </c>
      <c r="N31" s="27"/>
      <c r="O31" s="28">
        <v>0</v>
      </c>
      <c r="P31" s="29">
        <v>0</v>
      </c>
      <c r="Q31" s="176">
        <f t="shared" si="8"/>
        <v>0</v>
      </c>
      <c r="R31" s="30">
        <v>0</v>
      </c>
      <c r="S31" s="29">
        <v>0</v>
      </c>
      <c r="T31" s="176">
        <f t="shared" si="9"/>
        <v>0</v>
      </c>
      <c r="U31" s="28">
        <v>0</v>
      </c>
      <c r="V31" s="29">
        <v>0</v>
      </c>
      <c r="W31" s="176">
        <f t="shared" si="10"/>
        <v>0</v>
      </c>
      <c r="X31" s="28">
        <v>0</v>
      </c>
      <c r="Y31" s="29">
        <v>0</v>
      </c>
      <c r="Z31" s="176">
        <f t="shared" si="11"/>
        <v>0</v>
      </c>
      <c r="AA31" s="26"/>
      <c r="AB31" s="26"/>
    </row>
    <row r="32" spans="1:38" ht="19.5" thickBo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M32" s="179" t="s">
        <v>17</v>
      </c>
      <c r="N32" s="36"/>
      <c r="O32" s="37">
        <v>0</v>
      </c>
      <c r="P32" s="38">
        <v>0</v>
      </c>
      <c r="Q32" s="180">
        <f t="shared" si="8"/>
        <v>0</v>
      </c>
      <c r="R32" s="39">
        <v>0</v>
      </c>
      <c r="S32" s="40">
        <v>0</v>
      </c>
      <c r="T32" s="180">
        <f t="shared" si="9"/>
        <v>0</v>
      </c>
      <c r="U32" s="41">
        <v>0</v>
      </c>
      <c r="V32" s="40">
        <v>0</v>
      </c>
      <c r="W32" s="180">
        <f t="shared" si="10"/>
        <v>0</v>
      </c>
      <c r="X32" s="41">
        <v>0</v>
      </c>
      <c r="Y32" s="40">
        <v>0</v>
      </c>
      <c r="Z32" s="180">
        <f t="shared" si="11"/>
        <v>0</v>
      </c>
      <c r="AA32" s="26"/>
      <c r="AB32" s="26"/>
      <c r="AC32" s="182"/>
      <c r="AD32" s="182"/>
      <c r="AE32" s="182"/>
      <c r="AF32" s="182"/>
    </row>
    <row r="33" spans="1:32" ht="19.5" thickBo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M33" s="129" t="s">
        <v>4</v>
      </c>
      <c r="N33" s="130"/>
      <c r="O33" s="54">
        <f t="shared" ref="O33:Z33" si="12">SUM(O27:O32)</f>
        <v>0</v>
      </c>
      <c r="P33" s="55">
        <f t="shared" si="12"/>
        <v>0</v>
      </c>
      <c r="Q33" s="52">
        <f t="shared" si="12"/>
        <v>0</v>
      </c>
      <c r="R33" s="56">
        <f t="shared" si="12"/>
        <v>0</v>
      </c>
      <c r="S33" s="55">
        <f t="shared" si="12"/>
        <v>0</v>
      </c>
      <c r="T33" s="52">
        <f t="shared" si="12"/>
        <v>0</v>
      </c>
      <c r="U33" s="56">
        <f t="shared" si="12"/>
        <v>0</v>
      </c>
      <c r="V33" s="55">
        <f t="shared" si="12"/>
        <v>0</v>
      </c>
      <c r="W33" s="53">
        <f t="shared" si="12"/>
        <v>0</v>
      </c>
      <c r="X33" s="56">
        <f t="shared" si="12"/>
        <v>0</v>
      </c>
      <c r="Y33" s="55">
        <f t="shared" si="12"/>
        <v>0</v>
      </c>
      <c r="Z33" s="53">
        <f t="shared" si="12"/>
        <v>0</v>
      </c>
      <c r="AA33" s="131"/>
      <c r="AB33" s="42"/>
      <c r="AC33" s="182"/>
      <c r="AD33" s="182"/>
      <c r="AE33" s="182"/>
      <c r="AF33" s="182"/>
    </row>
    <row r="34" spans="1:32" ht="19.5" thickBot="1">
      <c r="A34" s="90" t="s">
        <v>18</v>
      </c>
      <c r="B34" s="90"/>
      <c r="C34" s="90"/>
      <c r="D34" s="90"/>
      <c r="E34" s="90" t="s">
        <v>19</v>
      </c>
      <c r="F34" s="90"/>
      <c r="G34" s="90"/>
      <c r="H34" s="90"/>
      <c r="I34" s="90"/>
      <c r="J34" s="90"/>
      <c r="K34" s="90"/>
      <c r="M34" s="132" t="s">
        <v>2</v>
      </c>
      <c r="N34" s="130"/>
      <c r="O34" s="57"/>
      <c r="P34" s="58">
        <f>SUM(O33-P33)</f>
        <v>0</v>
      </c>
      <c r="Q34" s="59"/>
      <c r="R34" s="57"/>
      <c r="S34" s="58">
        <f>SUM(R33-S33)</f>
        <v>0</v>
      </c>
      <c r="T34" s="59"/>
      <c r="U34" s="57"/>
      <c r="V34" s="58">
        <f>SUM(U33-V33)</f>
        <v>0</v>
      </c>
      <c r="W34" s="106"/>
      <c r="X34" s="107"/>
      <c r="Y34" s="108">
        <f>SUM(X33-Y33)</f>
        <v>0</v>
      </c>
      <c r="Z34" s="106"/>
      <c r="AA34" s="133"/>
      <c r="AB34" s="26"/>
      <c r="AC34" s="8"/>
      <c r="AD34" s="182"/>
      <c r="AE34" s="182"/>
      <c r="AF34" s="182"/>
    </row>
    <row r="35" spans="1:32" ht="19.5" thickBot="1">
      <c r="A35" s="128" t="s">
        <v>20</v>
      </c>
      <c r="B35" s="128" t="s">
        <v>3</v>
      </c>
      <c r="C35" s="128" t="s">
        <v>21</v>
      </c>
      <c r="D35" s="128"/>
      <c r="E35" s="128" t="s">
        <v>31</v>
      </c>
      <c r="F35" s="128" t="s">
        <v>32</v>
      </c>
      <c r="G35" s="128" t="s">
        <v>22</v>
      </c>
      <c r="H35" s="128"/>
      <c r="I35" s="128" t="s">
        <v>23</v>
      </c>
      <c r="J35" s="188" t="s">
        <v>26</v>
      </c>
      <c r="K35" s="90"/>
      <c r="M35" s="171" t="s">
        <v>5</v>
      </c>
      <c r="N35" s="118"/>
      <c r="O35" s="134" t="s">
        <v>6</v>
      </c>
      <c r="P35" s="135" t="s">
        <v>7</v>
      </c>
      <c r="Q35" s="136" t="s">
        <v>8</v>
      </c>
      <c r="R35" s="135" t="s">
        <v>9</v>
      </c>
      <c r="S35" s="122" t="s">
        <v>3</v>
      </c>
      <c r="T35" s="137" t="s">
        <v>0</v>
      </c>
      <c r="U35" s="136" t="s">
        <v>1</v>
      </c>
      <c r="V35" s="138" t="s">
        <v>10</v>
      </c>
      <c r="W35" s="139" t="s">
        <v>30</v>
      </c>
      <c r="X35" s="140"/>
      <c r="Y35" s="141"/>
      <c r="Z35" s="142" t="s">
        <v>3</v>
      </c>
      <c r="AA35" s="143" t="s">
        <v>21</v>
      </c>
      <c r="AB35" s="161"/>
      <c r="AC35" s="182"/>
      <c r="AD35" s="182"/>
      <c r="AE35" s="182"/>
      <c r="AF35" s="182"/>
    </row>
    <row r="36" spans="1:32" ht="15.75">
      <c r="A36" s="189" t="str">
        <f>+P25</f>
        <v>B1</v>
      </c>
      <c r="B36" s="190">
        <f>+Q33</f>
        <v>0</v>
      </c>
      <c r="C36" s="190">
        <f>+P34</f>
        <v>0</v>
      </c>
      <c r="D36" s="90"/>
      <c r="E36" s="199">
        <f>IF(C36="","",IF(C36&lt;0,C36,0))</f>
        <v>0</v>
      </c>
      <c r="F36" s="199">
        <f>IF(C36="","",IF(C36&gt;0,C36,0))</f>
        <v>0</v>
      </c>
      <c r="G36" s="195">
        <f>IF(OR(A36="",B36="",C36=""),"",RANK(B36,$B$36:$B$39)+SUM(-E36/1000)-(F36/1000)+COUNTIF(A$36:A$39,"&lt;="&amp;A36)/10000+ROW()/100000)</f>
        <v>1.0004599999999999</v>
      </c>
      <c r="H36" s="90"/>
      <c r="I36" s="196">
        <f>IF(A36="","",SMALL(G$36:G$39,ROWS(Z$36:Z36)))</f>
        <v>1.0004599999999999</v>
      </c>
      <c r="J36" s="196">
        <f>IF(I36="","",1)</f>
        <v>1</v>
      </c>
      <c r="K36" s="90"/>
      <c r="M36" s="61" t="str">
        <f>+P25</f>
        <v>B1</v>
      </c>
      <c r="N36" s="62"/>
      <c r="O36" s="63">
        <f>COUNTIF(Q27:Q32,"&gt;0")</f>
        <v>0</v>
      </c>
      <c r="P36" s="64">
        <f>COUNTIF(Q27:Q32,3)</f>
        <v>0</v>
      </c>
      <c r="Q36" s="64">
        <f>COUNTIF(Q27:Q32,2)</f>
        <v>0</v>
      </c>
      <c r="R36" s="64">
        <f>COUNTIF(Q27:Q32,1)</f>
        <v>0</v>
      </c>
      <c r="S36" s="65">
        <f>+Q33</f>
        <v>0</v>
      </c>
      <c r="T36" s="66">
        <f>+O33</f>
        <v>0</v>
      </c>
      <c r="U36" s="64">
        <f>+P33</f>
        <v>0</v>
      </c>
      <c r="V36" s="67">
        <f>+P34</f>
        <v>0</v>
      </c>
      <c r="W36" s="241" t="str">
        <f>IF(OR(A36="",B36=""),"",INDEX($A$36:$A$39,MATCH(I36,$G$36:$G$39,0)))</f>
        <v>B1</v>
      </c>
      <c r="X36" s="248"/>
      <c r="Y36" s="249"/>
      <c r="Z36" s="98">
        <f>IF(A36="","",INDEX($B$36:$B$39,MATCH(I36,$G$36:$G$39,0)))</f>
        <v>0</v>
      </c>
      <c r="AA36" s="109">
        <f>IF(A36="","",INDEX($C$36:$C39,MATCH(I36,$G$36:$G$39,0)))</f>
        <v>0</v>
      </c>
      <c r="AB36" s="181"/>
      <c r="AC36" s="182"/>
      <c r="AD36" s="182"/>
      <c r="AE36" s="182"/>
      <c r="AF36" s="182"/>
    </row>
    <row r="37" spans="1:32" ht="15.75">
      <c r="A37" s="189" t="str">
        <f>+S25</f>
        <v>B2</v>
      </c>
      <c r="B37" s="128">
        <f>+T33</f>
        <v>0</v>
      </c>
      <c r="C37" s="128">
        <f>+S34</f>
        <v>0</v>
      </c>
      <c r="D37" s="90"/>
      <c r="E37" s="194">
        <f t="shared" ref="E37:E39" si="13">IF(C37="","",IF(C37&lt;0,C37,0))</f>
        <v>0</v>
      </c>
      <c r="F37" s="194">
        <f t="shared" ref="F37:F39" si="14">IF(C37="","",IF(C37&gt;0,C37,0))</f>
        <v>0</v>
      </c>
      <c r="G37" s="195">
        <f t="shared" ref="G37:G39" si="15">IF(OR(A37="",B37="",C37=""),"",RANK(B37,$B$36:$B$39)+SUM(-E37/1000)-(F37/1000)+COUNTIF(A$36:A$39,"&lt;="&amp;A37)/10000+ROW()/100000)</f>
        <v>1.00057</v>
      </c>
      <c r="H37" s="90"/>
      <c r="I37" s="196">
        <f>IF(A37="","",SMALL(G$36:G$39,ROWS(Z$36:Z37)))</f>
        <v>1.00057</v>
      </c>
      <c r="J37" s="196">
        <f>IF(I37="","",IF(AND(L36=L37,M36=M37),J36,J36+1))</f>
        <v>2</v>
      </c>
      <c r="K37" s="90"/>
      <c r="M37" s="70" t="str">
        <f>+S25</f>
        <v>B2</v>
      </c>
      <c r="N37" s="71"/>
      <c r="O37" s="72">
        <f>COUNTIF(T27:T32,"&gt;0")</f>
        <v>0</v>
      </c>
      <c r="P37" s="73">
        <f>COUNTIF(T27:T32,3)</f>
        <v>0</v>
      </c>
      <c r="Q37" s="73">
        <f>COUNTIF(T27:T32,2)</f>
        <v>0</v>
      </c>
      <c r="R37" s="73">
        <f>COUNTIF(T27:T32,1)</f>
        <v>0</v>
      </c>
      <c r="S37" s="74">
        <f>+T33</f>
        <v>0</v>
      </c>
      <c r="T37" s="75">
        <f>+R33</f>
        <v>0</v>
      </c>
      <c r="U37" s="76">
        <f>+S33</f>
        <v>0</v>
      </c>
      <c r="V37" s="77">
        <f>+S34</f>
        <v>0</v>
      </c>
      <c r="W37" s="241" t="str">
        <f t="shared" ref="W37:W39" si="16">IF(OR(A37="",B37=""),"",INDEX($A$36:$A$39,MATCH(I37,$G$36:$G$39,0)))</f>
        <v>B2</v>
      </c>
      <c r="X37" s="248"/>
      <c r="Y37" s="249"/>
      <c r="Z37" s="98">
        <f t="shared" ref="Z37:Z39" si="17">IF(A37="","",INDEX($B$36:$B$39,MATCH(I37,$G$36:$G$39,0)))</f>
        <v>0</v>
      </c>
      <c r="AA37" s="109">
        <f>IF(A37="","",INDEX($C$36:$C39,MATCH(I37,$G$36:$G$39,0)))</f>
        <v>0</v>
      </c>
      <c r="AB37" s="181"/>
      <c r="AC37" s="182"/>
      <c r="AD37" s="182"/>
      <c r="AE37" s="182"/>
      <c r="AF37" s="182"/>
    </row>
    <row r="38" spans="1:32" ht="15.75">
      <c r="A38" s="189" t="str">
        <f>+V25</f>
        <v>B3</v>
      </c>
      <c r="B38" s="128">
        <f>+W33</f>
        <v>0</v>
      </c>
      <c r="C38" s="128">
        <f>+V34</f>
        <v>0</v>
      </c>
      <c r="D38" s="90"/>
      <c r="E38" s="194">
        <f t="shared" si="13"/>
        <v>0</v>
      </c>
      <c r="F38" s="194">
        <f t="shared" si="14"/>
        <v>0</v>
      </c>
      <c r="G38" s="195">
        <f t="shared" si="15"/>
        <v>1.00068</v>
      </c>
      <c r="H38" s="90"/>
      <c r="I38" s="196">
        <f>IF(A38="","",SMALL(G$36:G$39,ROWS(Z$36:Z38)))</f>
        <v>1.00068</v>
      </c>
      <c r="J38" s="196">
        <f t="shared" ref="J38:J39" si="18">IF(I38="","",IF(AND(L37=L38,M37=M38),J37,J37+1))</f>
        <v>3</v>
      </c>
      <c r="K38" s="90"/>
      <c r="M38" s="78" t="str">
        <f>+V25</f>
        <v>B3</v>
      </c>
      <c r="N38" s="79"/>
      <c r="O38" s="72">
        <f>COUNTIF(W27:W32,"&gt;0")</f>
        <v>0</v>
      </c>
      <c r="P38" s="73">
        <f>COUNTIF(W27:W32,3)</f>
        <v>0</v>
      </c>
      <c r="Q38" s="73">
        <f>COUNTIF(W27:W32,2)</f>
        <v>0</v>
      </c>
      <c r="R38" s="73">
        <f>COUNTIF(W27:W32,1)</f>
        <v>0</v>
      </c>
      <c r="S38" s="74">
        <f>+W33</f>
        <v>0</v>
      </c>
      <c r="T38" s="80">
        <f>+U33</f>
        <v>0</v>
      </c>
      <c r="U38" s="73">
        <f>+V33</f>
        <v>0</v>
      </c>
      <c r="V38" s="81">
        <f>+V34</f>
        <v>0</v>
      </c>
      <c r="W38" s="241" t="str">
        <f t="shared" si="16"/>
        <v>B3</v>
      </c>
      <c r="X38" s="248"/>
      <c r="Y38" s="249"/>
      <c r="Z38" s="98">
        <f t="shared" si="17"/>
        <v>0</v>
      </c>
      <c r="AA38" s="109">
        <f>IF(A38="","",INDEX($C$36:$C39,MATCH(I38,$G$36:$G$39,0)))</f>
        <v>0</v>
      </c>
      <c r="AB38" s="181"/>
      <c r="AC38" s="182"/>
      <c r="AD38" s="182"/>
      <c r="AE38" s="182"/>
      <c r="AF38" s="182"/>
    </row>
    <row r="39" spans="1:32" ht="16.5" thickBot="1">
      <c r="A39" s="189" t="str">
        <f>+Y25</f>
        <v>B4</v>
      </c>
      <c r="B39" s="128">
        <f>+Z33</f>
        <v>0</v>
      </c>
      <c r="C39" s="128">
        <f>+Y34</f>
        <v>0</v>
      </c>
      <c r="D39" s="90"/>
      <c r="E39" s="194">
        <f t="shared" si="13"/>
        <v>0</v>
      </c>
      <c r="F39" s="194">
        <f t="shared" si="14"/>
        <v>0</v>
      </c>
      <c r="G39" s="195">
        <f t="shared" si="15"/>
        <v>1.0007899999999998</v>
      </c>
      <c r="H39" s="90"/>
      <c r="I39" s="196">
        <f>IF(A39="","",SMALL(G$36:G$39,ROWS(Z$36:Z39)))</f>
        <v>1.0007899999999998</v>
      </c>
      <c r="J39" s="196">
        <f t="shared" si="18"/>
        <v>4</v>
      </c>
      <c r="K39" s="90"/>
      <c r="M39" s="82" t="str">
        <f>+Y25</f>
        <v>B4</v>
      </c>
      <c r="N39" s="83"/>
      <c r="O39" s="84">
        <f>COUNTIF(Z27:Z32,"&gt;0")</f>
        <v>0</v>
      </c>
      <c r="P39" s="85">
        <f>COUNTIF(Z27:Z32,3)</f>
        <v>0</v>
      </c>
      <c r="Q39" s="85">
        <f>COUNTIF(Z27:Z32,2)</f>
        <v>0</v>
      </c>
      <c r="R39" s="85">
        <f>COUNTIF(Z27:Z32,1)</f>
        <v>0</v>
      </c>
      <c r="S39" s="86">
        <f>+Z33</f>
        <v>0</v>
      </c>
      <c r="T39" s="87">
        <f>+X33</f>
        <v>0</v>
      </c>
      <c r="U39" s="88">
        <f>+Y33</f>
        <v>0</v>
      </c>
      <c r="V39" s="89">
        <f>+Y34</f>
        <v>0</v>
      </c>
      <c r="W39" s="245" t="str">
        <f t="shared" si="16"/>
        <v>B4</v>
      </c>
      <c r="X39" s="246"/>
      <c r="Y39" s="247"/>
      <c r="Z39" s="110">
        <f t="shared" si="17"/>
        <v>0</v>
      </c>
      <c r="AA39" s="111">
        <f>IF(A39="","",INDEX($C$36:$C39,MATCH(I39,$G$36:$G$39,0)))</f>
        <v>0</v>
      </c>
      <c r="AB39" s="181"/>
      <c r="AC39" s="182"/>
      <c r="AD39" s="182"/>
      <c r="AE39" s="182"/>
      <c r="AF39" s="182"/>
    </row>
    <row r="40" spans="1:32" ht="19.5" thickBot="1">
      <c r="A40" s="90"/>
      <c r="B40" s="197">
        <f>SUM(B36:B39)</f>
        <v>0</v>
      </c>
      <c r="C40" s="197">
        <f>SUM(C36:C39)</f>
        <v>0</v>
      </c>
      <c r="D40" s="90"/>
      <c r="E40" s="90"/>
      <c r="F40" s="90"/>
      <c r="G40" s="90"/>
      <c r="H40" s="90"/>
      <c r="I40" s="90"/>
      <c r="J40" s="90"/>
      <c r="K40" s="90"/>
      <c r="M40" s="90"/>
      <c r="N40" s="90"/>
      <c r="O40" s="91">
        <f t="shared" ref="O40:V40" si="19">SUM(O36:O39)</f>
        <v>0</v>
      </c>
      <c r="P40" s="92">
        <f t="shared" si="19"/>
        <v>0</v>
      </c>
      <c r="Q40" s="92">
        <f t="shared" si="19"/>
        <v>0</v>
      </c>
      <c r="R40" s="92">
        <f t="shared" si="19"/>
        <v>0</v>
      </c>
      <c r="S40" s="93">
        <f t="shared" si="19"/>
        <v>0</v>
      </c>
      <c r="T40" s="94">
        <f t="shared" si="19"/>
        <v>0</v>
      </c>
      <c r="U40" s="95">
        <f t="shared" si="19"/>
        <v>0</v>
      </c>
      <c r="V40" s="96">
        <f t="shared" si="19"/>
        <v>0</v>
      </c>
      <c r="W40" s="90"/>
      <c r="X40" s="90"/>
      <c r="Y40" s="90"/>
      <c r="Z40" s="90"/>
      <c r="AA40" s="97"/>
    </row>
    <row r="41" spans="1:32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</row>
    <row r="42" spans="1:32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X42" s="1"/>
      <c r="Y42" s="1"/>
    </row>
    <row r="43" spans="1:32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X43" s="1"/>
      <c r="Y43" s="1"/>
    </row>
    <row r="44" spans="1:32" ht="55.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X44" s="1"/>
      <c r="Y44" s="1"/>
    </row>
    <row r="45" spans="1:32" ht="60" customHeight="1">
      <c r="A45" s="90"/>
      <c r="B45" s="90"/>
      <c r="C45" s="90"/>
      <c r="D45" s="90"/>
      <c r="E45" s="90"/>
      <c r="F45" s="90"/>
      <c r="G45" s="90"/>
      <c r="H45" s="90"/>
      <c r="I45" s="90"/>
      <c r="J45" s="200"/>
      <c r="K45" s="201"/>
      <c r="L45" s="2"/>
      <c r="M45" s="4"/>
      <c r="N45" s="3"/>
      <c r="O45" s="2"/>
      <c r="P45" s="2"/>
      <c r="Q45" s="2"/>
      <c r="R45" s="2"/>
      <c r="S45" s="3"/>
      <c r="T45" s="5"/>
      <c r="U45" s="5"/>
      <c r="V45" s="5"/>
      <c r="Y45" s="1"/>
    </row>
    <row r="46" spans="1:32" ht="19.5" thickBot="1">
      <c r="A46" s="90"/>
      <c r="B46" s="90"/>
      <c r="C46" s="90"/>
      <c r="D46" s="90"/>
      <c r="E46" s="90"/>
      <c r="F46" s="90"/>
      <c r="G46" s="90"/>
      <c r="H46" s="90"/>
      <c r="I46" s="90"/>
      <c r="J46" s="183"/>
      <c r="K46" s="184"/>
      <c r="L46" s="5"/>
      <c r="M46" s="5"/>
      <c r="N46" s="5"/>
      <c r="O46" s="5"/>
      <c r="P46" s="5"/>
      <c r="Q46" s="5"/>
      <c r="R46" s="5"/>
      <c r="S46" s="5"/>
      <c r="Y46" s="1"/>
    </row>
    <row r="47" spans="1:32" ht="19.5" thickBot="1">
      <c r="A47" s="90"/>
      <c r="B47" s="198"/>
      <c r="C47" s="198"/>
      <c r="D47" s="198"/>
      <c r="E47" s="90"/>
      <c r="F47" s="90"/>
      <c r="G47" s="90"/>
      <c r="H47" s="90"/>
      <c r="I47" s="90"/>
      <c r="J47" s="90"/>
      <c r="K47" s="90"/>
      <c r="M47" s="169" t="s">
        <v>28</v>
      </c>
      <c r="N47" s="113"/>
      <c r="O47" s="172"/>
      <c r="P47" s="172" t="s">
        <v>49</v>
      </c>
      <c r="Q47" s="174"/>
      <c r="R47" s="172"/>
      <c r="S47" s="173" t="s">
        <v>50</v>
      </c>
      <c r="T47" s="173"/>
      <c r="U47" s="172"/>
      <c r="V47" s="173" t="s">
        <v>51</v>
      </c>
      <c r="W47" s="174"/>
      <c r="X47" s="10"/>
      <c r="Y47" s="168" t="s">
        <v>52</v>
      </c>
      <c r="Z47" s="11"/>
      <c r="AA47" s="12"/>
      <c r="AB47" s="12"/>
    </row>
    <row r="48" spans="1:32" ht="16.5" thickBot="1">
      <c r="A48" s="90"/>
      <c r="B48" s="198"/>
      <c r="C48" s="198"/>
      <c r="D48" s="198"/>
      <c r="E48" s="90"/>
      <c r="F48" s="90"/>
      <c r="G48" s="90"/>
      <c r="H48" s="90"/>
      <c r="I48" s="90"/>
      <c r="J48" s="90"/>
      <c r="K48" s="90"/>
      <c r="M48" s="172"/>
      <c r="N48" s="13"/>
      <c r="O48" s="14" t="s">
        <v>0</v>
      </c>
      <c r="P48" s="15" t="s">
        <v>1</v>
      </c>
      <c r="Q48" s="16" t="s">
        <v>24</v>
      </c>
      <c r="R48" s="172" t="s">
        <v>0</v>
      </c>
      <c r="S48" s="17" t="s">
        <v>1</v>
      </c>
      <c r="T48" s="173" t="s">
        <v>24</v>
      </c>
      <c r="U48" s="172" t="s">
        <v>0</v>
      </c>
      <c r="V48" s="17" t="s">
        <v>1</v>
      </c>
      <c r="W48" s="174" t="s">
        <v>24</v>
      </c>
      <c r="X48" s="18" t="s">
        <v>0</v>
      </c>
      <c r="Y48" s="19" t="s">
        <v>1</v>
      </c>
      <c r="Z48" s="20" t="s">
        <v>24</v>
      </c>
      <c r="AA48" s="21"/>
      <c r="AB48" s="21"/>
    </row>
    <row r="49" spans="1:28" ht="18.75">
      <c r="A49" s="90"/>
      <c r="B49" s="198"/>
      <c r="C49" s="198"/>
      <c r="D49" s="198"/>
      <c r="E49" s="90"/>
      <c r="F49" s="90"/>
      <c r="G49" s="90"/>
      <c r="H49" s="90"/>
      <c r="I49" s="90"/>
      <c r="J49" s="90"/>
      <c r="K49" s="90"/>
      <c r="M49" s="175" t="s">
        <v>11</v>
      </c>
      <c r="N49" s="147"/>
      <c r="O49" s="23">
        <v>0</v>
      </c>
      <c r="P49" s="24">
        <v>0</v>
      </c>
      <c r="Q49" s="50">
        <f t="shared" ref="Q49:Q54" si="20">IF(O49+P49=0,0,IF(O49=P49,2,IF(O49&gt;P49,3,1)))</f>
        <v>0</v>
      </c>
      <c r="R49" s="25">
        <v>0</v>
      </c>
      <c r="S49" s="24">
        <v>0</v>
      </c>
      <c r="T49" s="50">
        <f t="shared" ref="T49:T54" si="21">IF(R49+S49=0,0,IF(R49=S49,2,IF(R49&gt;S49,3,1)))</f>
        <v>0</v>
      </c>
      <c r="U49" s="23">
        <v>0</v>
      </c>
      <c r="V49" s="24">
        <v>0</v>
      </c>
      <c r="W49" s="50">
        <f t="shared" ref="W49:W54" si="22">IF(U49+V49=0,0,IF(U49=V49,2,IF(U49&gt;V49,3,1)))</f>
        <v>0</v>
      </c>
      <c r="X49" s="23">
        <v>0</v>
      </c>
      <c r="Y49" s="24">
        <v>0</v>
      </c>
      <c r="Z49" s="50">
        <f t="shared" ref="Z49:Z54" si="23">IF(X49+Y49=0,0,IF(X49=Y49,2,IF(X49&gt;Y49,3,1)))</f>
        <v>0</v>
      </c>
      <c r="AA49" s="26"/>
      <c r="AB49" s="26"/>
    </row>
    <row r="50" spans="1:28" ht="18.75">
      <c r="A50" s="90"/>
      <c r="B50" s="198"/>
      <c r="C50" s="198"/>
      <c r="D50" s="198"/>
      <c r="E50" s="90"/>
      <c r="F50" s="90"/>
      <c r="G50" s="90"/>
      <c r="H50" s="90"/>
      <c r="I50" s="90"/>
      <c r="J50" s="90"/>
      <c r="K50" s="90"/>
      <c r="M50" s="177" t="s">
        <v>13</v>
      </c>
      <c r="N50" s="148"/>
      <c r="O50" s="28">
        <v>0</v>
      </c>
      <c r="P50" s="29">
        <v>0</v>
      </c>
      <c r="Q50" s="50">
        <f t="shared" si="20"/>
        <v>0</v>
      </c>
      <c r="R50" s="30">
        <v>0</v>
      </c>
      <c r="S50" s="29">
        <v>0</v>
      </c>
      <c r="T50" s="50">
        <f t="shared" si="21"/>
        <v>0</v>
      </c>
      <c r="U50" s="28">
        <v>0</v>
      </c>
      <c r="V50" s="29">
        <v>0</v>
      </c>
      <c r="W50" s="50">
        <f t="shared" si="22"/>
        <v>0</v>
      </c>
      <c r="X50" s="28">
        <v>0</v>
      </c>
      <c r="Y50" s="29">
        <v>0</v>
      </c>
      <c r="Z50" s="50">
        <f t="shared" si="23"/>
        <v>0</v>
      </c>
      <c r="AA50" s="26"/>
      <c r="AB50" s="26"/>
    </row>
    <row r="51" spans="1:28" ht="18.75">
      <c r="A51" s="90"/>
      <c r="B51" s="198"/>
      <c r="C51" s="198"/>
      <c r="D51" s="198"/>
      <c r="E51" s="90"/>
      <c r="F51" s="90"/>
      <c r="G51" s="90"/>
      <c r="H51" s="90"/>
      <c r="I51" s="90"/>
      <c r="J51" s="90"/>
      <c r="K51" s="90"/>
      <c r="M51" s="178" t="s">
        <v>14</v>
      </c>
      <c r="N51" s="149"/>
      <c r="O51" s="28">
        <v>0</v>
      </c>
      <c r="P51" s="29">
        <v>0</v>
      </c>
      <c r="Q51" s="50">
        <f t="shared" si="20"/>
        <v>0</v>
      </c>
      <c r="R51" s="32">
        <v>0</v>
      </c>
      <c r="S51" s="33">
        <v>0</v>
      </c>
      <c r="T51" s="50">
        <f t="shared" si="21"/>
        <v>0</v>
      </c>
      <c r="U51" s="34">
        <v>0</v>
      </c>
      <c r="V51" s="35">
        <v>0</v>
      </c>
      <c r="W51" s="50">
        <f t="shared" si="22"/>
        <v>0</v>
      </c>
      <c r="X51" s="34">
        <v>0</v>
      </c>
      <c r="Y51" s="35">
        <v>0</v>
      </c>
      <c r="Z51" s="50">
        <f t="shared" si="23"/>
        <v>0</v>
      </c>
      <c r="AA51" s="26"/>
      <c r="AB51" s="26"/>
    </row>
    <row r="52" spans="1:28" ht="18.75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M52" s="177" t="s">
        <v>15</v>
      </c>
      <c r="N52" s="27"/>
      <c r="O52" s="28">
        <v>0</v>
      </c>
      <c r="P52" s="29">
        <v>0</v>
      </c>
      <c r="Q52" s="50">
        <f t="shared" si="20"/>
        <v>0</v>
      </c>
      <c r="R52" s="30">
        <v>0</v>
      </c>
      <c r="S52" s="29">
        <v>0</v>
      </c>
      <c r="T52" s="50">
        <f t="shared" si="21"/>
        <v>0</v>
      </c>
      <c r="U52" s="28">
        <v>0</v>
      </c>
      <c r="V52" s="29">
        <v>0</v>
      </c>
      <c r="W52" s="50">
        <f t="shared" si="22"/>
        <v>0</v>
      </c>
      <c r="X52" s="28">
        <v>0</v>
      </c>
      <c r="Y52" s="29">
        <v>0</v>
      </c>
      <c r="Z52" s="50">
        <f t="shared" si="23"/>
        <v>0</v>
      </c>
      <c r="AA52" s="26"/>
      <c r="AB52" s="26"/>
    </row>
    <row r="53" spans="1:28" ht="18.75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M53" s="177" t="s">
        <v>16</v>
      </c>
      <c r="N53" s="27"/>
      <c r="O53" s="28">
        <v>0</v>
      </c>
      <c r="P53" s="29">
        <v>0</v>
      </c>
      <c r="Q53" s="50">
        <f t="shared" si="20"/>
        <v>0</v>
      </c>
      <c r="R53" s="30">
        <v>0</v>
      </c>
      <c r="S53" s="29">
        <v>0</v>
      </c>
      <c r="T53" s="50">
        <f t="shared" si="21"/>
        <v>0</v>
      </c>
      <c r="U53" s="28">
        <v>0</v>
      </c>
      <c r="V53" s="29">
        <v>0</v>
      </c>
      <c r="W53" s="50">
        <f t="shared" si="22"/>
        <v>0</v>
      </c>
      <c r="X53" s="28">
        <v>0</v>
      </c>
      <c r="Y53" s="29">
        <v>0</v>
      </c>
      <c r="Z53" s="50">
        <f t="shared" si="23"/>
        <v>0</v>
      </c>
      <c r="AA53" s="26"/>
      <c r="AB53" s="26"/>
    </row>
    <row r="54" spans="1:28" ht="19.5" thickBo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M54" s="179" t="s">
        <v>17</v>
      </c>
      <c r="N54" s="36"/>
      <c r="O54" s="37">
        <v>0</v>
      </c>
      <c r="P54" s="38">
        <v>0</v>
      </c>
      <c r="Q54" s="51">
        <f t="shared" si="20"/>
        <v>0</v>
      </c>
      <c r="R54" s="39">
        <v>0</v>
      </c>
      <c r="S54" s="40">
        <v>0</v>
      </c>
      <c r="T54" s="51">
        <f t="shared" si="21"/>
        <v>0</v>
      </c>
      <c r="U54" s="41">
        <v>0</v>
      </c>
      <c r="V54" s="40">
        <v>0</v>
      </c>
      <c r="W54" s="51">
        <f t="shared" si="22"/>
        <v>0</v>
      </c>
      <c r="X54" s="41">
        <v>0</v>
      </c>
      <c r="Y54" s="40">
        <v>0</v>
      </c>
      <c r="Z54" s="51">
        <f t="shared" si="23"/>
        <v>0</v>
      </c>
      <c r="AA54" s="26"/>
      <c r="AB54" s="26"/>
    </row>
    <row r="55" spans="1:28" ht="19.5" thickBo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M55" s="129" t="s">
        <v>4</v>
      </c>
      <c r="N55" s="130"/>
      <c r="O55" s="54">
        <f t="shared" ref="O55:Z55" si="24">SUM(O49:O54)</f>
        <v>0</v>
      </c>
      <c r="P55" s="55">
        <f t="shared" si="24"/>
        <v>0</v>
      </c>
      <c r="Q55" s="52">
        <f t="shared" si="24"/>
        <v>0</v>
      </c>
      <c r="R55" s="56">
        <f t="shared" si="24"/>
        <v>0</v>
      </c>
      <c r="S55" s="55">
        <f t="shared" si="24"/>
        <v>0</v>
      </c>
      <c r="T55" s="52">
        <f t="shared" si="24"/>
        <v>0</v>
      </c>
      <c r="U55" s="56">
        <f t="shared" si="24"/>
        <v>0</v>
      </c>
      <c r="V55" s="55">
        <f t="shared" si="24"/>
        <v>0</v>
      </c>
      <c r="W55" s="53">
        <f t="shared" si="24"/>
        <v>0</v>
      </c>
      <c r="X55" s="56">
        <f t="shared" si="24"/>
        <v>0</v>
      </c>
      <c r="Y55" s="55">
        <f t="shared" si="24"/>
        <v>0</v>
      </c>
      <c r="Z55" s="53">
        <f t="shared" si="24"/>
        <v>0</v>
      </c>
      <c r="AA55" s="131"/>
      <c r="AB55" s="42"/>
    </row>
    <row r="56" spans="1:28" ht="19.5" thickBot="1">
      <c r="A56" s="90" t="s">
        <v>18</v>
      </c>
      <c r="B56" s="90"/>
      <c r="C56" s="90"/>
      <c r="D56" s="90"/>
      <c r="E56" s="90" t="s">
        <v>19</v>
      </c>
      <c r="F56" s="90"/>
      <c r="G56" s="90"/>
      <c r="H56" s="90"/>
      <c r="I56" s="90"/>
      <c r="J56" s="90"/>
      <c r="K56" s="90"/>
      <c r="M56" s="132" t="s">
        <v>2</v>
      </c>
      <c r="N56" s="130"/>
      <c r="O56" s="57"/>
      <c r="P56" s="58">
        <f>SUM(O55-P55)</f>
        <v>0</v>
      </c>
      <c r="Q56" s="59"/>
      <c r="R56" s="57"/>
      <c r="S56" s="58">
        <f>SUM(R55-S55)</f>
        <v>0</v>
      </c>
      <c r="T56" s="59"/>
      <c r="U56" s="57"/>
      <c r="V56" s="58">
        <f>SUM(U55-V55)</f>
        <v>0</v>
      </c>
      <c r="W56" s="59"/>
      <c r="X56" s="107"/>
      <c r="Y56" s="108">
        <f>SUM(X55-Y55)</f>
        <v>0</v>
      </c>
      <c r="Z56" s="106"/>
      <c r="AA56" s="133"/>
      <c r="AB56" s="26"/>
    </row>
    <row r="57" spans="1:28" ht="19.5" thickBot="1">
      <c r="A57" s="128" t="s">
        <v>20</v>
      </c>
      <c r="B57" s="128" t="s">
        <v>3</v>
      </c>
      <c r="C57" s="128" t="s">
        <v>21</v>
      </c>
      <c r="D57" s="128"/>
      <c r="E57" s="128" t="s">
        <v>31</v>
      </c>
      <c r="F57" s="128" t="s">
        <v>32</v>
      </c>
      <c r="G57" s="128" t="s">
        <v>22</v>
      </c>
      <c r="H57" s="128"/>
      <c r="I57" s="128" t="s">
        <v>23</v>
      </c>
      <c r="J57" s="188" t="s">
        <v>26</v>
      </c>
      <c r="K57" s="90"/>
      <c r="M57" s="171" t="s">
        <v>5</v>
      </c>
      <c r="N57" s="118"/>
      <c r="O57" s="134" t="s">
        <v>6</v>
      </c>
      <c r="P57" s="135" t="s">
        <v>7</v>
      </c>
      <c r="Q57" s="136" t="s">
        <v>8</v>
      </c>
      <c r="R57" s="135" t="s">
        <v>9</v>
      </c>
      <c r="S57" s="122" t="s">
        <v>3</v>
      </c>
      <c r="T57" s="137" t="s">
        <v>0</v>
      </c>
      <c r="U57" s="136" t="s">
        <v>1</v>
      </c>
      <c r="V57" s="145" t="s">
        <v>10</v>
      </c>
      <c r="W57" s="125" t="s">
        <v>30</v>
      </c>
      <c r="X57" s="146"/>
      <c r="Y57" s="127"/>
      <c r="Z57" s="142" t="s">
        <v>3</v>
      </c>
      <c r="AA57" s="143" t="s">
        <v>21</v>
      </c>
      <c r="AB57" s="161"/>
    </row>
    <row r="58" spans="1:28" ht="15.75">
      <c r="A58" s="189" t="str">
        <f>+P47</f>
        <v>C1</v>
      </c>
      <c r="B58" s="190">
        <f>+Q55</f>
        <v>0</v>
      </c>
      <c r="C58" s="190">
        <f>+P56</f>
        <v>0</v>
      </c>
      <c r="D58" s="90"/>
      <c r="E58" s="199">
        <f>IF(C58="","",IF(C58&lt;0,C58,0))</f>
        <v>0</v>
      </c>
      <c r="F58" s="199">
        <f>IF(C58="","",IF(C58&gt;0,C58,0))</f>
        <v>0</v>
      </c>
      <c r="G58" s="195">
        <f>IF(OR(A58="",B58="",C58=""),"",RANK(B58,$B$58:$B$61)+SUM(-E58/1000)-(F58/1000)+COUNTIF(A$58:A$61,"&lt;="&amp;A58)/10000+ROW()/100000)</f>
        <v>1.00068</v>
      </c>
      <c r="H58" s="90"/>
      <c r="I58" s="196">
        <f>IF(A58="","",SMALL(G$58:G$61,ROWS(Z$58:Z58)))</f>
        <v>1.00068</v>
      </c>
      <c r="J58" s="196">
        <f>IF(I58="","",1)</f>
        <v>1</v>
      </c>
      <c r="K58" s="90"/>
      <c r="M58" s="61" t="str">
        <f>+P47</f>
        <v>C1</v>
      </c>
      <c r="N58" s="62"/>
      <c r="O58" s="63">
        <f>COUNTIF(Q49:Q54,"&gt;0")</f>
        <v>0</v>
      </c>
      <c r="P58" s="64">
        <f>COUNTIF(Q49:Q54,3)</f>
        <v>0</v>
      </c>
      <c r="Q58" s="64">
        <f>COUNTIF(Q49:Q54,2)</f>
        <v>0</v>
      </c>
      <c r="R58" s="64">
        <f>COUNTIF(Q49:Q54,1)</f>
        <v>0</v>
      </c>
      <c r="S58" s="65">
        <f>+Q55</f>
        <v>0</v>
      </c>
      <c r="T58" s="66">
        <f>+O55</f>
        <v>0</v>
      </c>
      <c r="U58" s="64">
        <f>+P55</f>
        <v>0</v>
      </c>
      <c r="V58" s="115">
        <f>+P56</f>
        <v>0</v>
      </c>
      <c r="W58" s="241" t="str">
        <f>IF(OR(A58="",B58=""),"",INDEX($A$58:$A$61,MATCH(I58,$G$58:$G$61,0)))</f>
        <v>C1</v>
      </c>
      <c r="X58" s="248"/>
      <c r="Y58" s="249"/>
      <c r="Z58" s="68">
        <f>IF(A58="","",INDEX($B$58:$B$61,MATCH(I58,$G$58:$G$61,0)))</f>
        <v>0</v>
      </c>
      <c r="AA58" s="109">
        <f>IF(A58="","",INDEX($C58:$C$61,MATCH(I58,$G$58:$G$61,0)))</f>
        <v>0</v>
      </c>
      <c r="AB58" s="181"/>
    </row>
    <row r="59" spans="1:28" ht="15.75">
      <c r="A59" s="189" t="str">
        <f>+S47</f>
        <v>C2</v>
      </c>
      <c r="B59" s="128">
        <f>+T55</f>
        <v>0</v>
      </c>
      <c r="C59" s="128">
        <f>+S56</f>
        <v>0</v>
      </c>
      <c r="D59" s="90"/>
      <c r="E59" s="194">
        <f t="shared" ref="E59:E61" si="25">IF(C59="","",IF(C59&lt;0,C59,0))</f>
        <v>0</v>
      </c>
      <c r="F59" s="194">
        <f t="shared" ref="F59:F61" si="26">IF(C59="","",IF(C59&gt;0,C59,0))</f>
        <v>0</v>
      </c>
      <c r="G59" s="195">
        <f>IF(OR(A59="",B59="",C59=""),"",RANK(B59,$B$58:$B$61)+SUM(-E59/1000)-(F59/1000)+COUNTIF(A$58:A$61,"&lt;="&amp;A59)/10000+ROW()/100000)</f>
        <v>1.0007900000000001</v>
      </c>
      <c r="H59" s="90"/>
      <c r="I59" s="196">
        <f>IF(A59="","",SMALL(G$58:G$61,ROWS(Z$58:Z59)))</f>
        <v>1.0007900000000001</v>
      </c>
      <c r="J59" s="196">
        <f>IF(I59="","",IF(AND(L58=L59,M58=M59),J58,J58+1))</f>
        <v>2</v>
      </c>
      <c r="K59" s="90"/>
      <c r="M59" s="70" t="str">
        <f>+S47</f>
        <v>C2</v>
      </c>
      <c r="N59" s="71"/>
      <c r="O59" s="72">
        <f>COUNTIF(T49:T54,"&gt;0")</f>
        <v>0</v>
      </c>
      <c r="P59" s="73">
        <f>COUNTIF(T49:T54,3)</f>
        <v>0</v>
      </c>
      <c r="Q59" s="73">
        <f>COUNTIF(T49:T54,2)</f>
        <v>0</v>
      </c>
      <c r="R59" s="73">
        <f>COUNTIF(T49:T54,1)</f>
        <v>0</v>
      </c>
      <c r="S59" s="74">
        <f>+T55</f>
        <v>0</v>
      </c>
      <c r="T59" s="75">
        <f>+R55</f>
        <v>0</v>
      </c>
      <c r="U59" s="76">
        <f>+S55</f>
        <v>0</v>
      </c>
      <c r="V59" s="116">
        <f>+S56</f>
        <v>0</v>
      </c>
      <c r="W59" s="241" t="str">
        <f t="shared" ref="W59:W61" si="27">IF(OR(A59="",B59=""),"",INDEX($A$58:$A$61,MATCH(I59,$G$58:$G$61,0)))</f>
        <v>C2</v>
      </c>
      <c r="X59" s="242"/>
      <c r="Y59" s="243"/>
      <c r="Z59" s="68">
        <f t="shared" ref="Z59:Z61" si="28">IF(A59="","",INDEX($B$58:$B$61,MATCH(I59,$G$58:$G$61,0)))</f>
        <v>0</v>
      </c>
      <c r="AA59" s="109">
        <f>IF(A59="","",INDEX($C58:$C$61,MATCH(I59,$G$58:$G$61,0)))</f>
        <v>0</v>
      </c>
      <c r="AB59" s="181"/>
    </row>
    <row r="60" spans="1:28" ht="15.75">
      <c r="A60" s="189" t="str">
        <f>+V47</f>
        <v>C3</v>
      </c>
      <c r="B60" s="128">
        <f>+W55</f>
        <v>0</v>
      </c>
      <c r="C60" s="128">
        <f>+V56</f>
        <v>0</v>
      </c>
      <c r="D60" s="90"/>
      <c r="E60" s="194">
        <f t="shared" si="25"/>
        <v>0</v>
      </c>
      <c r="F60" s="194">
        <f t="shared" si="26"/>
        <v>0</v>
      </c>
      <c r="G60" s="195">
        <f>IF(OR(A60="",B60="",C60=""),"",RANK(B60,$B$58:$B$61)+SUM(-E60/1000)-(F60/1000)+COUNTIF(A$58:A$61,"&lt;="&amp;A60)/10000+ROW()/100000)</f>
        <v>1.0008999999999999</v>
      </c>
      <c r="H60" s="90"/>
      <c r="I60" s="196">
        <f>IF(A60="","",SMALL(G$58:G$61,ROWS(Z$58:Z60)))</f>
        <v>1.0008999999999999</v>
      </c>
      <c r="J60" s="196">
        <f t="shared" ref="J60:J61" si="29">IF(I60="","",IF(AND(L59=L60,M59=M60),J59,J59+1))</f>
        <v>3</v>
      </c>
      <c r="K60" s="90"/>
      <c r="M60" s="78" t="str">
        <f>+V47</f>
        <v>C3</v>
      </c>
      <c r="N60" s="79"/>
      <c r="O60" s="72">
        <f>COUNTIF(W49:W54,"&gt;0")</f>
        <v>0</v>
      </c>
      <c r="P60" s="73">
        <f>COUNTIF(W49:W54,3)</f>
        <v>0</v>
      </c>
      <c r="Q60" s="73">
        <f>COUNTIF(W49:W54,2)</f>
        <v>0</v>
      </c>
      <c r="R60" s="73">
        <f>COUNTIF(W49:W54,1)</f>
        <v>0</v>
      </c>
      <c r="S60" s="74">
        <f>+W55</f>
        <v>0</v>
      </c>
      <c r="T60" s="80">
        <f>+U55</f>
        <v>0</v>
      </c>
      <c r="U60" s="73">
        <f>+V55</f>
        <v>0</v>
      </c>
      <c r="V60" s="117">
        <f>+V56</f>
        <v>0</v>
      </c>
      <c r="W60" s="256" t="str">
        <f t="shared" si="27"/>
        <v>C3</v>
      </c>
      <c r="X60" s="257"/>
      <c r="Y60" s="258"/>
      <c r="Z60" s="68">
        <f t="shared" si="28"/>
        <v>0</v>
      </c>
      <c r="AA60" s="109">
        <f>IF(A60="","",INDEX($C58:$C$61,MATCH(I60,$G$58:$G$61,0)))</f>
        <v>0</v>
      </c>
      <c r="AB60" s="181"/>
    </row>
    <row r="61" spans="1:28" ht="16.5" thickBot="1">
      <c r="A61" s="189" t="str">
        <f>+Y47</f>
        <v>C4</v>
      </c>
      <c r="B61" s="128">
        <f>+Z55</f>
        <v>0</v>
      </c>
      <c r="C61" s="128">
        <f>+Y56</f>
        <v>0</v>
      </c>
      <c r="D61" s="90"/>
      <c r="E61" s="194">
        <f t="shared" si="25"/>
        <v>0</v>
      </c>
      <c r="F61" s="194">
        <f t="shared" si="26"/>
        <v>0</v>
      </c>
      <c r="G61" s="195">
        <f>IF(OR(A61="",B61="",C61=""),"",RANK(B61,$B$58:$B$61)+SUM(-E61/1000)-(F61/1000)+COUNTIF(A$58:A$61,"&lt;="&amp;A61)/10000+ROW()/100000)</f>
        <v>1.00101</v>
      </c>
      <c r="H61" s="90"/>
      <c r="I61" s="196">
        <f>IF(A61="","",SMALL(G$58:G$61,ROWS(Z$58:Z61)))</f>
        <v>1.00101</v>
      </c>
      <c r="J61" s="196">
        <f t="shared" si="29"/>
        <v>4</v>
      </c>
      <c r="K61" s="90"/>
      <c r="M61" s="82" t="str">
        <f>+Y47</f>
        <v>C4</v>
      </c>
      <c r="N61" s="83"/>
      <c r="O61" s="84">
        <f>COUNTIF(Z49:Z54,"&gt;0")</f>
        <v>0</v>
      </c>
      <c r="P61" s="85">
        <f>COUNTIF(Z49:Z54,3)</f>
        <v>0</v>
      </c>
      <c r="Q61" s="85">
        <f>COUNTIF(Z49:Z54,2)</f>
        <v>0</v>
      </c>
      <c r="R61" s="85">
        <f>COUNTIF(Z49:Z54,1)</f>
        <v>0</v>
      </c>
      <c r="S61" s="86">
        <f>+Z55</f>
        <v>0</v>
      </c>
      <c r="T61" s="87">
        <f>+X55</f>
        <v>0</v>
      </c>
      <c r="U61" s="88">
        <f>+Y55</f>
        <v>0</v>
      </c>
      <c r="V61" s="114">
        <f>+Y56</f>
        <v>0</v>
      </c>
      <c r="W61" s="245" t="str">
        <f t="shared" si="27"/>
        <v>C4</v>
      </c>
      <c r="X61" s="246"/>
      <c r="Y61" s="247"/>
      <c r="Z61" s="110">
        <f t="shared" si="28"/>
        <v>0</v>
      </c>
      <c r="AA61" s="111">
        <f>IF(A61="","",INDEX($C58:$C$61,MATCH(I61,$G$58:$G$61,0)))</f>
        <v>0</v>
      </c>
      <c r="AB61" s="181"/>
    </row>
    <row r="62" spans="1:28" ht="19.5" thickBot="1">
      <c r="A62" s="90"/>
      <c r="B62" s="197">
        <f>SUM(B58:B61)</f>
        <v>0</v>
      </c>
      <c r="C62" s="197">
        <f>SUM(C58:C61)</f>
        <v>0</v>
      </c>
      <c r="D62" s="90"/>
      <c r="E62" s="90"/>
      <c r="F62" s="90"/>
      <c r="G62" s="90"/>
      <c r="H62" s="90"/>
      <c r="I62" s="90"/>
      <c r="J62" s="90"/>
      <c r="K62" s="90"/>
      <c r="M62" s="90"/>
      <c r="N62" s="90"/>
      <c r="O62" s="91">
        <f t="shared" ref="O62:V62" si="30">SUM(O58:O61)</f>
        <v>0</v>
      </c>
      <c r="P62" s="92">
        <f t="shared" si="30"/>
        <v>0</v>
      </c>
      <c r="Q62" s="92">
        <f t="shared" si="30"/>
        <v>0</v>
      </c>
      <c r="R62" s="92">
        <f t="shared" si="30"/>
        <v>0</v>
      </c>
      <c r="S62" s="93">
        <f t="shared" si="30"/>
        <v>0</v>
      </c>
      <c r="T62" s="94">
        <f t="shared" si="30"/>
        <v>0</v>
      </c>
      <c r="U62" s="95">
        <f t="shared" si="30"/>
        <v>0</v>
      </c>
      <c r="V62" s="96">
        <f t="shared" si="30"/>
        <v>0</v>
      </c>
      <c r="W62" s="90"/>
      <c r="X62" s="90"/>
      <c r="Y62" s="90"/>
      <c r="Z62" s="90"/>
      <c r="AA62" s="97"/>
    </row>
    <row r="63" spans="1:28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</row>
    <row r="64" spans="1:28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O64" s="6"/>
      <c r="X64" s="1"/>
      <c r="Y64" s="1"/>
    </row>
    <row r="65" spans="1:30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M65" s="5"/>
      <c r="N65" s="5"/>
      <c r="O65" s="6"/>
      <c r="X65" s="1"/>
      <c r="Y65" s="1"/>
    </row>
    <row r="66" spans="1:30" ht="15.75" thickBo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M66" s="5"/>
      <c r="N66" s="5"/>
      <c r="O66" s="6"/>
      <c r="X66" s="1"/>
      <c r="Y66" s="1"/>
    </row>
    <row r="67" spans="1:30" ht="15.75" thickBo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M67" s="5"/>
      <c r="N67" s="5"/>
      <c r="O67" s="6"/>
      <c r="X67" s="1"/>
      <c r="Y67" s="1"/>
      <c r="AD67" s="102"/>
    </row>
    <row r="68" spans="1:30" ht="19.5" thickBot="1">
      <c r="A68" s="90"/>
      <c r="B68" s="198"/>
      <c r="C68" s="198"/>
      <c r="D68" s="198"/>
      <c r="E68" s="90"/>
      <c r="F68" s="90"/>
      <c r="G68" s="90"/>
      <c r="H68" s="90"/>
      <c r="I68" s="90"/>
      <c r="J68" s="90"/>
      <c r="K68" s="90"/>
      <c r="M68" s="169" t="s">
        <v>29</v>
      </c>
      <c r="N68" s="112"/>
      <c r="O68" s="103"/>
      <c r="P68" s="104" t="s">
        <v>53</v>
      </c>
      <c r="Q68" s="105"/>
      <c r="R68" s="173"/>
      <c r="S68" s="173" t="s">
        <v>54</v>
      </c>
      <c r="T68" s="174"/>
      <c r="U68" s="172"/>
      <c r="V68" s="173" t="s">
        <v>55</v>
      </c>
      <c r="W68" s="174"/>
      <c r="X68" s="172"/>
      <c r="Y68" s="173" t="s">
        <v>56</v>
      </c>
      <c r="Z68" s="174"/>
      <c r="AA68" s="12"/>
      <c r="AB68" s="12"/>
    </row>
    <row r="69" spans="1:30" ht="16.5" thickBot="1">
      <c r="A69" s="90"/>
      <c r="B69" s="198"/>
      <c r="C69" s="198"/>
      <c r="D69" s="198"/>
      <c r="E69" s="90"/>
      <c r="F69" s="90"/>
      <c r="G69" s="90"/>
      <c r="H69" s="90"/>
      <c r="I69" s="90"/>
      <c r="J69" s="90"/>
      <c r="K69" s="90"/>
      <c r="M69" s="172"/>
      <c r="N69" s="13"/>
      <c r="O69" s="99" t="s">
        <v>0</v>
      </c>
      <c r="P69" s="100" t="s">
        <v>1</v>
      </c>
      <c r="Q69" s="101" t="s">
        <v>24</v>
      </c>
      <c r="R69" s="172" t="s">
        <v>0</v>
      </c>
      <c r="S69" s="17" t="s">
        <v>1</v>
      </c>
      <c r="T69" s="173" t="s">
        <v>24</v>
      </c>
      <c r="U69" s="172" t="s">
        <v>0</v>
      </c>
      <c r="V69" s="17" t="s">
        <v>1</v>
      </c>
      <c r="W69" s="174" t="s">
        <v>24</v>
      </c>
      <c r="X69" s="18" t="s">
        <v>0</v>
      </c>
      <c r="Y69" s="19" t="s">
        <v>1</v>
      </c>
      <c r="Z69" s="20" t="s">
        <v>24</v>
      </c>
      <c r="AA69" s="21"/>
      <c r="AB69" s="21"/>
    </row>
    <row r="70" spans="1:30" ht="18.75">
      <c r="A70" s="90"/>
      <c r="B70" s="198"/>
      <c r="C70" s="198"/>
      <c r="D70" s="198"/>
      <c r="E70" s="90"/>
      <c r="F70" s="90"/>
      <c r="G70" s="90"/>
      <c r="H70" s="90"/>
      <c r="I70" s="90"/>
      <c r="J70" s="90"/>
      <c r="K70" s="90"/>
      <c r="M70" s="175" t="s">
        <v>11</v>
      </c>
      <c r="N70" s="22"/>
      <c r="O70" s="23">
        <v>0</v>
      </c>
      <c r="P70" s="24">
        <v>0</v>
      </c>
      <c r="Q70" s="50">
        <f t="shared" ref="Q70:Q75" si="31">IF(O70+P70=0,0,IF(O70=P70,2,IF(O70&gt;P70,3,1)))</f>
        <v>0</v>
      </c>
      <c r="R70" s="25">
        <v>0</v>
      </c>
      <c r="S70" s="24">
        <v>0</v>
      </c>
      <c r="T70" s="50">
        <f t="shared" ref="T70:T75" si="32">IF(R70+S70=0,0,IF(R70=S70,2,IF(R70&gt;S70,3,1)))</f>
        <v>0</v>
      </c>
      <c r="U70" s="23">
        <v>0</v>
      </c>
      <c r="V70" s="24">
        <v>0</v>
      </c>
      <c r="W70" s="50">
        <f t="shared" ref="W70:W75" si="33">IF(U70+V70=0,0,IF(U70=V70,2,IF(U70&gt;V70,3,1)))</f>
        <v>0</v>
      </c>
      <c r="X70" s="23">
        <v>0</v>
      </c>
      <c r="Y70" s="24">
        <v>0</v>
      </c>
      <c r="Z70" s="50">
        <f t="shared" ref="Z70:Z75" si="34">IF(X70+Y70=0,0,IF(X70=Y70,2,IF(X70&gt;Y70,3,1)))</f>
        <v>0</v>
      </c>
      <c r="AA70" s="26"/>
      <c r="AB70" s="26"/>
    </row>
    <row r="71" spans="1:30" ht="18.75">
      <c r="A71" s="90"/>
      <c r="B71" s="198"/>
      <c r="C71" s="198"/>
      <c r="D71" s="198"/>
      <c r="E71" s="90"/>
      <c r="F71" s="90"/>
      <c r="G71" s="90"/>
      <c r="H71" s="90"/>
      <c r="I71" s="90"/>
      <c r="J71" s="90"/>
      <c r="K71" s="90"/>
      <c r="M71" s="177" t="s">
        <v>13</v>
      </c>
      <c r="N71" s="27"/>
      <c r="O71" s="28">
        <v>0</v>
      </c>
      <c r="P71" s="29">
        <v>0</v>
      </c>
      <c r="Q71" s="50">
        <f t="shared" si="31"/>
        <v>0</v>
      </c>
      <c r="R71" s="30">
        <v>0</v>
      </c>
      <c r="S71" s="29">
        <v>0</v>
      </c>
      <c r="T71" s="50">
        <f t="shared" si="32"/>
        <v>0</v>
      </c>
      <c r="U71" s="28">
        <v>0</v>
      </c>
      <c r="V71" s="29">
        <v>0</v>
      </c>
      <c r="W71" s="50">
        <f t="shared" si="33"/>
        <v>0</v>
      </c>
      <c r="X71" s="28">
        <v>0</v>
      </c>
      <c r="Y71" s="29">
        <v>0</v>
      </c>
      <c r="Z71" s="50">
        <f t="shared" si="34"/>
        <v>0</v>
      </c>
      <c r="AA71" s="26"/>
      <c r="AB71" s="26"/>
    </row>
    <row r="72" spans="1:30" ht="18.75">
      <c r="A72" s="90"/>
      <c r="B72" s="198"/>
      <c r="C72" s="198"/>
      <c r="D72" s="198"/>
      <c r="E72" s="90"/>
      <c r="F72" s="90"/>
      <c r="G72" s="90"/>
      <c r="H72" s="90"/>
      <c r="I72" s="90"/>
      <c r="J72" s="90"/>
      <c r="K72" s="90"/>
      <c r="M72" s="178" t="s">
        <v>14</v>
      </c>
      <c r="N72" s="31"/>
      <c r="O72" s="28">
        <v>0</v>
      </c>
      <c r="P72" s="29">
        <v>0</v>
      </c>
      <c r="Q72" s="50">
        <f t="shared" si="31"/>
        <v>0</v>
      </c>
      <c r="R72" s="32">
        <v>0</v>
      </c>
      <c r="S72" s="33">
        <v>0</v>
      </c>
      <c r="T72" s="50">
        <f>IF(R72+S72=0,0,IF(R72=S72,2,IF(R72&gt;S72,3,1)))</f>
        <v>0</v>
      </c>
      <c r="U72" s="34">
        <v>0</v>
      </c>
      <c r="V72" s="35">
        <v>0</v>
      </c>
      <c r="W72" s="50">
        <f>IF(U72+V72=0,0,IF(U72=V72,2,IF(U72&gt;V72,3,1)))</f>
        <v>0</v>
      </c>
      <c r="X72" s="34">
        <v>0</v>
      </c>
      <c r="Y72" s="35">
        <v>0</v>
      </c>
      <c r="Z72" s="50">
        <f t="shared" si="34"/>
        <v>0</v>
      </c>
      <c r="AA72" s="26"/>
      <c r="AB72" s="26"/>
    </row>
    <row r="73" spans="1:30" ht="18.75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M73" s="177" t="s">
        <v>15</v>
      </c>
      <c r="N73" s="27"/>
      <c r="O73" s="28">
        <v>0</v>
      </c>
      <c r="P73" s="29">
        <v>0</v>
      </c>
      <c r="Q73" s="50">
        <f t="shared" si="31"/>
        <v>0</v>
      </c>
      <c r="R73" s="30">
        <v>0</v>
      </c>
      <c r="S73" s="29">
        <v>0</v>
      </c>
      <c r="T73" s="50">
        <f t="shared" si="32"/>
        <v>0</v>
      </c>
      <c r="U73" s="28">
        <v>0</v>
      </c>
      <c r="V73" s="29">
        <v>0</v>
      </c>
      <c r="W73" s="50">
        <f t="shared" si="33"/>
        <v>0</v>
      </c>
      <c r="X73" s="28">
        <v>0</v>
      </c>
      <c r="Y73" s="29">
        <v>0</v>
      </c>
      <c r="Z73" s="50">
        <f t="shared" si="34"/>
        <v>0</v>
      </c>
      <c r="AA73" s="26"/>
      <c r="AB73" s="26"/>
    </row>
    <row r="74" spans="1:30" ht="18.75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M74" s="177" t="s">
        <v>16</v>
      </c>
      <c r="N74" s="27"/>
      <c r="O74" s="28">
        <v>0</v>
      </c>
      <c r="P74" s="29">
        <v>0</v>
      </c>
      <c r="Q74" s="50">
        <f t="shared" si="31"/>
        <v>0</v>
      </c>
      <c r="R74" s="30">
        <v>0</v>
      </c>
      <c r="S74" s="29">
        <v>0</v>
      </c>
      <c r="T74" s="50">
        <f t="shared" si="32"/>
        <v>0</v>
      </c>
      <c r="U74" s="28">
        <v>0</v>
      </c>
      <c r="V74" s="29">
        <v>0</v>
      </c>
      <c r="W74" s="50">
        <f t="shared" si="33"/>
        <v>0</v>
      </c>
      <c r="X74" s="28">
        <v>0</v>
      </c>
      <c r="Y74" s="29">
        <v>0</v>
      </c>
      <c r="Z74" s="50">
        <f t="shared" si="34"/>
        <v>0</v>
      </c>
      <c r="AA74" s="26"/>
      <c r="AB74" s="26"/>
    </row>
    <row r="75" spans="1:30" ht="19.5" thickBo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M75" s="179" t="s">
        <v>17</v>
      </c>
      <c r="N75" s="36"/>
      <c r="O75" s="37">
        <v>0</v>
      </c>
      <c r="P75" s="38">
        <v>0</v>
      </c>
      <c r="Q75" s="51">
        <f t="shared" si="31"/>
        <v>0</v>
      </c>
      <c r="R75" s="39">
        <v>0</v>
      </c>
      <c r="S75" s="40">
        <v>0</v>
      </c>
      <c r="T75" s="51">
        <f t="shared" si="32"/>
        <v>0</v>
      </c>
      <c r="U75" s="41">
        <v>0</v>
      </c>
      <c r="V75" s="40">
        <v>0</v>
      </c>
      <c r="W75" s="51">
        <f t="shared" si="33"/>
        <v>0</v>
      </c>
      <c r="X75" s="41">
        <v>0</v>
      </c>
      <c r="Y75" s="40">
        <v>0</v>
      </c>
      <c r="Z75" s="51">
        <f t="shared" si="34"/>
        <v>0</v>
      </c>
      <c r="AA75" s="26"/>
      <c r="AB75" s="26"/>
    </row>
    <row r="76" spans="1:30" ht="19.5" thickBo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M76" s="129" t="s">
        <v>4</v>
      </c>
      <c r="N76" s="130"/>
      <c r="O76" s="54">
        <f t="shared" ref="O76:Z76" si="35">SUM(O70:O75)</f>
        <v>0</v>
      </c>
      <c r="P76" s="55">
        <f t="shared" si="35"/>
        <v>0</v>
      </c>
      <c r="Q76" s="52">
        <f t="shared" si="35"/>
        <v>0</v>
      </c>
      <c r="R76" s="56">
        <f t="shared" si="35"/>
        <v>0</v>
      </c>
      <c r="S76" s="55">
        <f t="shared" si="35"/>
        <v>0</v>
      </c>
      <c r="T76" s="52">
        <f t="shared" si="35"/>
        <v>0</v>
      </c>
      <c r="U76" s="56">
        <f t="shared" si="35"/>
        <v>0</v>
      </c>
      <c r="V76" s="55">
        <f t="shared" si="35"/>
        <v>0</v>
      </c>
      <c r="W76" s="53">
        <f t="shared" si="35"/>
        <v>0</v>
      </c>
      <c r="X76" s="56">
        <f t="shared" si="35"/>
        <v>0</v>
      </c>
      <c r="Y76" s="55">
        <f t="shared" si="35"/>
        <v>0</v>
      </c>
      <c r="Z76" s="53">
        <f t="shared" si="35"/>
        <v>0</v>
      </c>
      <c r="AA76" s="131"/>
      <c r="AB76" s="42"/>
    </row>
    <row r="77" spans="1:30" ht="19.5" thickBot="1">
      <c r="A77" s="90" t="s">
        <v>18</v>
      </c>
      <c r="B77" s="90"/>
      <c r="C77" s="90"/>
      <c r="D77" s="90"/>
      <c r="E77" s="90" t="s">
        <v>19</v>
      </c>
      <c r="F77" s="90"/>
      <c r="G77" s="90"/>
      <c r="H77" s="90"/>
      <c r="I77" s="90"/>
      <c r="J77" s="90"/>
      <c r="K77" s="90"/>
      <c r="M77" s="132" t="s">
        <v>2</v>
      </c>
      <c r="N77" s="130"/>
      <c r="O77" s="57"/>
      <c r="P77" s="58">
        <f>SUM(O76-P76)</f>
        <v>0</v>
      </c>
      <c r="Q77" s="59"/>
      <c r="R77" s="57"/>
      <c r="S77" s="58">
        <f>SUM(R76-S76)</f>
        <v>0</v>
      </c>
      <c r="T77" s="59"/>
      <c r="U77" s="57"/>
      <c r="V77" s="58">
        <f>SUM(U76-V76)</f>
        <v>0</v>
      </c>
      <c r="W77" s="106"/>
      <c r="X77" s="107"/>
      <c r="Y77" s="108">
        <f>SUM(X76-Y76)</f>
        <v>0</v>
      </c>
      <c r="Z77" s="106"/>
      <c r="AA77" s="133"/>
      <c r="AB77" s="26"/>
    </row>
    <row r="78" spans="1:30" ht="19.5" thickBot="1">
      <c r="A78" s="128" t="s">
        <v>20</v>
      </c>
      <c r="B78" s="128" t="s">
        <v>3</v>
      </c>
      <c r="C78" s="128" t="s">
        <v>21</v>
      </c>
      <c r="D78" s="128"/>
      <c r="E78" s="128" t="s">
        <v>31</v>
      </c>
      <c r="F78" s="128" t="s">
        <v>32</v>
      </c>
      <c r="G78" s="128" t="s">
        <v>22</v>
      </c>
      <c r="H78" s="128"/>
      <c r="I78" s="128" t="s">
        <v>23</v>
      </c>
      <c r="J78" s="188" t="s">
        <v>26</v>
      </c>
      <c r="K78" s="90"/>
      <c r="M78" s="171" t="s">
        <v>5</v>
      </c>
      <c r="N78" s="118"/>
      <c r="O78" s="134" t="s">
        <v>6</v>
      </c>
      <c r="P78" s="135" t="s">
        <v>7</v>
      </c>
      <c r="Q78" s="136" t="s">
        <v>8</v>
      </c>
      <c r="R78" s="135" t="s">
        <v>9</v>
      </c>
      <c r="S78" s="122" t="s">
        <v>3</v>
      </c>
      <c r="T78" s="137" t="s">
        <v>0</v>
      </c>
      <c r="U78" s="136" t="s">
        <v>1</v>
      </c>
      <c r="V78" s="145" t="s">
        <v>10</v>
      </c>
      <c r="W78" s="125" t="s">
        <v>30</v>
      </c>
      <c r="X78" s="126"/>
      <c r="Y78" s="127"/>
      <c r="Z78" s="127" t="s">
        <v>3</v>
      </c>
      <c r="AA78" s="143" t="s">
        <v>21</v>
      </c>
      <c r="AB78" s="161"/>
    </row>
    <row r="79" spans="1:30" ht="15.75">
      <c r="A79" s="189" t="str">
        <f>+P68</f>
        <v>D1</v>
      </c>
      <c r="B79" s="190">
        <f>+Q76</f>
        <v>0</v>
      </c>
      <c r="C79" s="190">
        <f>+P77</f>
        <v>0</v>
      </c>
      <c r="D79" s="90"/>
      <c r="E79" s="199">
        <f>IF(C79="","",IF(C79&lt;0,C79,0))</f>
        <v>0</v>
      </c>
      <c r="F79" s="199">
        <f>IF(C79="","",IF(C79&gt;0,C79,0))</f>
        <v>0</v>
      </c>
      <c r="G79" s="195">
        <f>IF(OR(A79="",B79="",C79=""),"",RANK(B79,$B$79:$B$82)+SUM(-E79/1000)-(F79/1000)+COUNTIF(A$79:A$82,"&lt;="&amp;A79)/10000+ROW()/100000)</f>
        <v>1.0008900000000001</v>
      </c>
      <c r="H79" s="90"/>
      <c r="I79" s="196">
        <f>IF(A79="","",SMALL(G$79:G$82,ROWS(Z$79:Z79)))</f>
        <v>1.0008900000000001</v>
      </c>
      <c r="J79" s="196">
        <f>IF(I79="","",1)</f>
        <v>1</v>
      </c>
      <c r="K79" s="90"/>
      <c r="M79" s="61" t="str">
        <f>+P68</f>
        <v>D1</v>
      </c>
      <c r="N79" s="62"/>
      <c r="O79" s="63">
        <f>COUNTIF(Q70:Q75,"&gt;0")</f>
        <v>0</v>
      </c>
      <c r="P79" s="64">
        <f>COUNTIF(Q70:Q75,3)</f>
        <v>0</v>
      </c>
      <c r="Q79" s="64">
        <f>COUNTIF(Q70:Q75,2)</f>
        <v>0</v>
      </c>
      <c r="R79" s="64">
        <f>COUNTIF(Q70:Q75,1)</f>
        <v>0</v>
      </c>
      <c r="S79" s="65">
        <f>+Q76</f>
        <v>0</v>
      </c>
      <c r="T79" s="66">
        <f>+O76</f>
        <v>0</v>
      </c>
      <c r="U79" s="64">
        <f>+P76</f>
        <v>0</v>
      </c>
      <c r="V79" s="67">
        <f>+P77</f>
        <v>0</v>
      </c>
      <c r="W79" s="241" t="str">
        <f>IF(OR(A79="",B79=""),"",INDEX($A$79:$A$82,MATCH(I79,$G$79:$G$82,0)))</f>
        <v>D1</v>
      </c>
      <c r="X79" s="248"/>
      <c r="Y79" s="249"/>
      <c r="Z79" s="98">
        <f>IF(A79="","",INDEX($B$79:$B$82,MATCH(I79,$G$79:$G$82,0)))</f>
        <v>0</v>
      </c>
      <c r="AA79" s="109">
        <f>IF(A79="","",INDEX($C$79:$C82,MATCH(I79,$G$79:$G$82,0)))</f>
        <v>0</v>
      </c>
      <c r="AB79" s="181"/>
    </row>
    <row r="80" spans="1:30" ht="15.75">
      <c r="A80" s="189" t="str">
        <f>+S68</f>
        <v>D2</v>
      </c>
      <c r="B80" s="128">
        <f>+T76</f>
        <v>0</v>
      </c>
      <c r="C80" s="128">
        <f>+S77</f>
        <v>0</v>
      </c>
      <c r="D80" s="90"/>
      <c r="E80" s="194">
        <f t="shared" ref="E80:E82" si="36">IF(C80="","",IF(C80&lt;0,C80,0))</f>
        <v>0</v>
      </c>
      <c r="F80" s="194">
        <f t="shared" ref="F80:F82" si="37">IF(C80="","",IF(C80&gt;0,C80,0))</f>
        <v>0</v>
      </c>
      <c r="G80" s="195">
        <f>IF(OR(A80="",B80="",C80=""),"",RANK(B80,$B$79:$B$82)+SUM(-E80/1000)-(F80/1000)+COUNTIF(A$79:A$82,"&lt;="&amp;A80)/10000+ROW()/100000)</f>
        <v>1.0009999999999999</v>
      </c>
      <c r="H80" s="90"/>
      <c r="I80" s="196">
        <f>IF(A80="","",SMALL(G$79:G$82,ROWS(Z$79:Z80)))</f>
        <v>1.0009999999999999</v>
      </c>
      <c r="J80" s="196">
        <f>IF(I80="","",IF(AND(L79=L80,M79=M80),J79,J79+1))</f>
        <v>2</v>
      </c>
      <c r="K80" s="90"/>
      <c r="M80" s="70" t="str">
        <f>+S68</f>
        <v>D2</v>
      </c>
      <c r="N80" s="71"/>
      <c r="O80" s="72">
        <f>COUNTIF(T70:T75,"&gt;0")</f>
        <v>0</v>
      </c>
      <c r="P80" s="73">
        <f>COUNTIF(T70:T75,3)</f>
        <v>0</v>
      </c>
      <c r="Q80" s="73">
        <f>COUNTIF(T70:T75,2)</f>
        <v>0</v>
      </c>
      <c r="R80" s="73">
        <f>COUNTIF(T70:T75,1)</f>
        <v>0</v>
      </c>
      <c r="S80" s="74">
        <f>+T76</f>
        <v>0</v>
      </c>
      <c r="T80" s="75">
        <f>+R76</f>
        <v>0</v>
      </c>
      <c r="U80" s="76">
        <f>+S76</f>
        <v>0</v>
      </c>
      <c r="V80" s="77">
        <f>+S77</f>
        <v>0</v>
      </c>
      <c r="W80" s="241" t="str">
        <f t="shared" ref="W80:W82" si="38">IF(OR(A80="",B80=""),"",INDEX($A$79:$A$82,MATCH(I80,$G$79:$G$82,0)))</f>
        <v>D2</v>
      </c>
      <c r="X80" s="248"/>
      <c r="Y80" s="249"/>
      <c r="Z80" s="98">
        <f t="shared" ref="Z80:Z82" si="39">IF(A80="","",INDEX($B$79:$B$82,MATCH(I80,$G$79:$G$82,0)))</f>
        <v>0</v>
      </c>
      <c r="AA80" s="109">
        <f>IF(A80="","",INDEX($C$79:$C82,MATCH(I80,$G$79:$G$82,0)))</f>
        <v>0</v>
      </c>
      <c r="AB80" s="181"/>
    </row>
    <row r="81" spans="1:38" ht="15.75">
      <c r="A81" s="189" t="str">
        <f>+V68</f>
        <v>D3</v>
      </c>
      <c r="B81" s="128">
        <f>+W76</f>
        <v>0</v>
      </c>
      <c r="C81" s="128">
        <f>+V77</f>
        <v>0</v>
      </c>
      <c r="D81" s="90"/>
      <c r="E81" s="194">
        <f t="shared" si="36"/>
        <v>0</v>
      </c>
      <c r="F81" s="194">
        <f t="shared" si="37"/>
        <v>0</v>
      </c>
      <c r="G81" s="195">
        <f>IF(OR(A81="",B81="",C81=""),"",RANK(B81,$B$79:$B$82)+SUM(-E81/1000)-(F81/1000)+COUNTIF(A$79:A$82,"&lt;="&amp;A81)/10000+ROW()/100000)</f>
        <v>1.0011099999999999</v>
      </c>
      <c r="H81" s="90"/>
      <c r="I81" s="196">
        <f>IF(A81="","",SMALL(G$79:G$82,ROWS(Z$79:Z81)))</f>
        <v>1.0011099999999999</v>
      </c>
      <c r="J81" s="196">
        <f t="shared" ref="J81:J82" si="40">IF(I81="","",IF(AND(L80=L81,M80=M81),J80,J80+1))</f>
        <v>3</v>
      </c>
      <c r="K81" s="90"/>
      <c r="M81" s="78" t="str">
        <f>+V68</f>
        <v>D3</v>
      </c>
      <c r="N81" s="79"/>
      <c r="O81" s="72">
        <f>COUNTIF(W70:W75,"&gt;0")</f>
        <v>0</v>
      </c>
      <c r="P81" s="73">
        <f>COUNTIF(W70:W75,3)</f>
        <v>0</v>
      </c>
      <c r="Q81" s="73">
        <f>COUNTIF(W70:W75,2)</f>
        <v>0</v>
      </c>
      <c r="R81" s="73">
        <f>COUNTIF(W70:W75,1)</f>
        <v>0</v>
      </c>
      <c r="S81" s="74">
        <f>+W76</f>
        <v>0</v>
      </c>
      <c r="T81" s="80">
        <f>+U76</f>
        <v>0</v>
      </c>
      <c r="U81" s="73">
        <f>+V76</f>
        <v>0</v>
      </c>
      <c r="V81" s="81">
        <f>+V77</f>
        <v>0</v>
      </c>
      <c r="W81" s="241" t="str">
        <f t="shared" si="38"/>
        <v>D3</v>
      </c>
      <c r="X81" s="248"/>
      <c r="Y81" s="249"/>
      <c r="Z81" s="98">
        <f t="shared" si="39"/>
        <v>0</v>
      </c>
      <c r="AA81" s="109">
        <f>IF(A81="","",INDEX($C$79:$C82,MATCH(I81,$G$79:$G$82,0)))</f>
        <v>0</v>
      </c>
      <c r="AB81" s="181"/>
    </row>
    <row r="82" spans="1:38" ht="16.5" thickBot="1">
      <c r="A82" s="189" t="str">
        <f>+Y68</f>
        <v>D4</v>
      </c>
      <c r="B82" s="128">
        <f>+Z76</f>
        <v>0</v>
      </c>
      <c r="C82" s="128">
        <f>+Y77</f>
        <v>0</v>
      </c>
      <c r="D82" s="90"/>
      <c r="E82" s="194">
        <f t="shared" si="36"/>
        <v>0</v>
      </c>
      <c r="F82" s="194">
        <f t="shared" si="37"/>
        <v>0</v>
      </c>
      <c r="G82" s="195">
        <f>IF(OR(A82="",B82="",C82=""),"",RANK(B82,$B$79:$B$82)+SUM(-E82/1000)-(F82/1000)+COUNTIF(A$79:A$82,"&lt;="&amp;A82)/10000+ROW()/100000)</f>
        <v>1.00122</v>
      </c>
      <c r="H82" s="90"/>
      <c r="I82" s="196">
        <f>IF(A82="","",SMALL(G$79:G$82,ROWS(Z$79:Z82)))</f>
        <v>1.00122</v>
      </c>
      <c r="J82" s="196">
        <f t="shared" si="40"/>
        <v>4</v>
      </c>
      <c r="K82" s="90"/>
      <c r="M82" s="82" t="str">
        <f>+Y68</f>
        <v>D4</v>
      </c>
      <c r="N82" s="83"/>
      <c r="O82" s="84">
        <f>COUNTIF(Z70:Z75,"&gt;0")</f>
        <v>0</v>
      </c>
      <c r="P82" s="85">
        <f>COUNTIF(Z70:Z75,3)</f>
        <v>0</v>
      </c>
      <c r="Q82" s="85">
        <f>COUNTIF(Z70:Z75,2)</f>
        <v>0</v>
      </c>
      <c r="R82" s="85">
        <f>COUNTIF(Z70:Z75,1)</f>
        <v>0</v>
      </c>
      <c r="S82" s="86">
        <f>+Z76</f>
        <v>0</v>
      </c>
      <c r="T82" s="87">
        <f>+X76</f>
        <v>0</v>
      </c>
      <c r="U82" s="88">
        <f>+Y76</f>
        <v>0</v>
      </c>
      <c r="V82" s="89">
        <f>+Y77</f>
        <v>0</v>
      </c>
      <c r="W82" s="245" t="str">
        <f t="shared" si="38"/>
        <v>D4</v>
      </c>
      <c r="X82" s="246"/>
      <c r="Y82" s="247"/>
      <c r="Z82" s="110">
        <f t="shared" si="39"/>
        <v>0</v>
      </c>
      <c r="AA82" s="111">
        <f>IF(A82="","",INDEX($C$79:$C82,MATCH(I82,$G$79:$G$82,0)))</f>
        <v>0</v>
      </c>
      <c r="AB82" s="181"/>
    </row>
    <row r="83" spans="1:38" ht="19.5" thickBot="1">
      <c r="A83" s="90"/>
      <c r="B83" s="197">
        <f>SUM(B79:B82)</f>
        <v>0</v>
      </c>
      <c r="C83" s="197">
        <f>SUM(C79:C82)</f>
        <v>0</v>
      </c>
      <c r="D83" s="90"/>
      <c r="E83" s="90"/>
      <c r="F83" s="90"/>
      <c r="G83" s="90"/>
      <c r="H83" s="90"/>
      <c r="I83" s="90"/>
      <c r="J83" s="90"/>
      <c r="K83" s="90"/>
      <c r="M83" s="90"/>
      <c r="N83" s="90"/>
      <c r="O83" s="91">
        <f t="shared" ref="O83:V83" si="41">SUM(O79:O82)</f>
        <v>0</v>
      </c>
      <c r="P83" s="92">
        <f t="shared" si="41"/>
        <v>0</v>
      </c>
      <c r="Q83" s="92">
        <f t="shared" si="41"/>
        <v>0</v>
      </c>
      <c r="R83" s="92">
        <f t="shared" si="41"/>
        <v>0</v>
      </c>
      <c r="S83" s="93">
        <f t="shared" si="41"/>
        <v>0</v>
      </c>
      <c r="T83" s="94">
        <f t="shared" si="41"/>
        <v>0</v>
      </c>
      <c r="U83" s="95">
        <f t="shared" si="41"/>
        <v>0</v>
      </c>
      <c r="V83" s="96">
        <f t="shared" si="41"/>
        <v>0</v>
      </c>
      <c r="W83" s="90"/>
      <c r="X83" s="90"/>
      <c r="Y83" s="90"/>
      <c r="Z83" s="90"/>
      <c r="AA83" s="97"/>
    </row>
    <row r="85" spans="1:38">
      <c r="X85" s="1"/>
      <c r="Y85" s="1"/>
    </row>
    <row r="86" spans="1:38" ht="55.5" customHeight="1">
      <c r="X86" s="1"/>
      <c r="Y86" s="1"/>
    </row>
    <row r="87" spans="1:38" ht="60" customHeight="1">
      <c r="X87" s="1"/>
      <c r="Y87" s="1"/>
    </row>
    <row r="88" spans="1:38">
      <c r="X88" s="1"/>
      <c r="Y88" s="1"/>
    </row>
    <row r="89" spans="1:38">
      <c r="X89" s="1"/>
      <c r="Y89" s="1"/>
    </row>
    <row r="90" spans="1:38">
      <c r="X90" s="1"/>
      <c r="Y90" s="1"/>
    </row>
    <row r="91" spans="1:38">
      <c r="X91" s="1"/>
      <c r="Y91" s="1"/>
    </row>
    <row r="92" spans="1:38" ht="18.75">
      <c r="M92" s="8"/>
      <c r="N92" s="8"/>
      <c r="X92" s="1"/>
      <c r="Y92" s="1"/>
      <c r="Z92" s="7"/>
      <c r="AA92" s="1"/>
      <c r="AB92" s="1"/>
    </row>
    <row r="93" spans="1:38">
      <c r="X93" s="1"/>
      <c r="Y93" s="1"/>
    </row>
    <row r="95" spans="1:38" ht="18.75">
      <c r="P95" s="244" t="s">
        <v>34</v>
      </c>
      <c r="Q95" s="244"/>
      <c r="R95" s="244"/>
      <c r="S95" s="244"/>
      <c r="T95" s="244"/>
    </row>
    <row r="96" spans="1:38" ht="15.75" thickBot="1">
      <c r="AL96" s="150"/>
    </row>
    <row r="97" spans="1:39" ht="27" customHeight="1" thickBot="1">
      <c r="O97" s="45"/>
      <c r="P97" s="46"/>
      <c r="Q97" s="46"/>
      <c r="R97" s="46"/>
      <c r="S97" s="47"/>
      <c r="T97" s="46"/>
      <c r="U97" s="9"/>
      <c r="V97" s="45"/>
      <c r="X97" s="1"/>
      <c r="Z97" s="6"/>
      <c r="AA97" s="1"/>
      <c r="AB97" s="1"/>
      <c r="AL97" s="150"/>
      <c r="AM97" s="7"/>
    </row>
    <row r="98" spans="1:39" ht="15.75" thickBot="1">
      <c r="X98" s="1"/>
      <c r="Z98" s="6"/>
      <c r="AA98" s="1"/>
      <c r="AB98" s="1"/>
      <c r="AL98" s="150"/>
      <c r="AM98" s="7"/>
    </row>
    <row r="99" spans="1:39" ht="27.75" customHeight="1" thickBot="1">
      <c r="O99" s="45"/>
      <c r="P99" s="46"/>
      <c r="Q99" s="46"/>
      <c r="R99" s="46"/>
      <c r="S99" s="47"/>
      <c r="T99" s="46"/>
      <c r="U99" s="9"/>
      <c r="V99" s="45"/>
      <c r="X99" s="1"/>
      <c r="Z99" s="6"/>
      <c r="AA99" s="1"/>
      <c r="AB99" s="1"/>
      <c r="AC99" s="7"/>
      <c r="AM99" s="7"/>
    </row>
    <row r="100" spans="1:39" ht="18.75">
      <c r="W100" s="8"/>
      <c r="X100" s="1"/>
      <c r="Z100" s="6"/>
      <c r="AA100" s="1"/>
      <c r="AB100" s="1"/>
      <c r="AC100" s="7"/>
      <c r="AM100" s="7"/>
    </row>
    <row r="101" spans="1:39" ht="18.7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244" t="s">
        <v>35</v>
      </c>
      <c r="Q101" s="244"/>
      <c r="R101" s="244"/>
      <c r="S101" s="244"/>
      <c r="T101" s="244"/>
      <c r="U101" s="244"/>
      <c r="V101" s="244"/>
      <c r="X101" s="1"/>
      <c r="Z101" s="6"/>
      <c r="AA101" s="1"/>
      <c r="AB101" s="1"/>
      <c r="AC101" s="7"/>
      <c r="AM101" s="7"/>
    </row>
    <row r="102" spans="1:39" ht="15.75" thickBot="1">
      <c r="X102" s="1"/>
      <c r="Z102" s="6"/>
      <c r="AA102" s="1"/>
      <c r="AB102" s="1"/>
      <c r="AC102" s="7"/>
      <c r="AM102" s="7"/>
    </row>
    <row r="103" spans="1:39" ht="26.25" customHeight="1" thickBot="1">
      <c r="O103" s="45"/>
      <c r="P103" s="46"/>
      <c r="Q103" s="46"/>
      <c r="R103" s="46"/>
      <c r="S103" s="47"/>
      <c r="T103" s="46"/>
      <c r="U103" s="9"/>
      <c r="V103" s="45"/>
      <c r="X103" s="1"/>
      <c r="Z103" s="6"/>
      <c r="AA103" s="1"/>
      <c r="AB103" s="1"/>
      <c r="AC103" s="7"/>
      <c r="AM103" s="7"/>
    </row>
    <row r="104" spans="1:39" ht="18.75">
      <c r="P104" s="6"/>
      <c r="Q104" s="6"/>
      <c r="S104" s="7"/>
      <c r="AC104" s="7"/>
      <c r="AF104" s="48"/>
    </row>
    <row r="105" spans="1:39">
      <c r="AC105" s="7"/>
    </row>
    <row r="106" spans="1:39" ht="18.75">
      <c r="AI106" s="48"/>
      <c r="AJ106" s="48"/>
      <c r="AK106" s="48"/>
      <c r="AL106" s="151"/>
    </row>
    <row r="107" spans="1:39" ht="26.25" customHeight="1">
      <c r="AL107" s="150"/>
    </row>
    <row r="109" spans="1:39" ht="26.25" customHeight="1"/>
    <row r="111" spans="1:39" s="8" customFormat="1" ht="18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W111" s="1"/>
      <c r="X111" s="6"/>
      <c r="Y111" s="6"/>
      <c r="Z111" s="1"/>
      <c r="AA111" s="7"/>
      <c r="AB111" s="7"/>
      <c r="AC111" s="1"/>
      <c r="AD111" s="1"/>
      <c r="AE111" s="6"/>
      <c r="AF111" s="6"/>
      <c r="AG111" s="6"/>
      <c r="AH111" s="6"/>
      <c r="AI111" s="6"/>
      <c r="AJ111" s="6"/>
      <c r="AK111" s="6"/>
      <c r="AL111" s="6"/>
    </row>
    <row r="112" spans="1:39" ht="18.75">
      <c r="AC112" s="8"/>
    </row>
    <row r="113" spans="30:38" ht="26.25" customHeight="1">
      <c r="AD113" s="8"/>
      <c r="AE113" s="48"/>
      <c r="AF113" s="48"/>
      <c r="AG113" s="48"/>
      <c r="AH113" s="48"/>
      <c r="AI113" s="48"/>
      <c r="AJ113" s="48"/>
      <c r="AK113" s="48"/>
      <c r="AL113" s="48"/>
    </row>
    <row r="131" spans="24:28" ht="18.75">
      <c r="X131" s="48"/>
      <c r="Y131" s="48"/>
      <c r="Z131" s="8"/>
      <c r="AA131" s="49"/>
      <c r="AB131" s="49"/>
    </row>
    <row r="197" spans="20:22" ht="18.75">
      <c r="T197" s="170"/>
      <c r="U197" s="170"/>
      <c r="V197" s="170"/>
    </row>
    <row r="198" spans="20:22" ht="18.75">
      <c r="T198" s="170"/>
      <c r="U198" s="170"/>
      <c r="V198" s="170"/>
    </row>
    <row r="199" spans="20:22" ht="18.75">
      <c r="T199" s="170"/>
      <c r="U199" s="170"/>
      <c r="V199" s="170"/>
    </row>
    <row r="200" spans="20:22" ht="18.75">
      <c r="T200" s="170"/>
      <c r="U200" s="170"/>
      <c r="V200" s="170"/>
    </row>
    <row r="201" spans="20:22" ht="18.75">
      <c r="T201" s="170"/>
      <c r="U201" s="170"/>
      <c r="V201" s="170"/>
    </row>
    <row r="202" spans="20:22" ht="18.75">
      <c r="T202" s="170"/>
      <c r="U202" s="170"/>
      <c r="V202" s="170"/>
    </row>
    <row r="203" spans="20:22" ht="18.75">
      <c r="T203" s="170"/>
      <c r="U203" s="170"/>
      <c r="V203" s="170"/>
    </row>
    <row r="204" spans="20:22" ht="18.75">
      <c r="T204" s="170"/>
      <c r="U204" s="170"/>
      <c r="V204" s="170"/>
    </row>
    <row r="205" spans="20:22" ht="18.75">
      <c r="T205" s="170"/>
      <c r="U205" s="170"/>
      <c r="V205" s="170"/>
    </row>
    <row r="206" spans="20:22" ht="18.75">
      <c r="T206" s="170"/>
      <c r="U206" s="170"/>
      <c r="V206" s="170"/>
    </row>
    <row r="207" spans="20:22" ht="18.75">
      <c r="T207" s="170"/>
      <c r="U207" s="170"/>
      <c r="V207" s="170"/>
    </row>
    <row r="208" spans="20:22" ht="18.75">
      <c r="T208" s="170"/>
      <c r="U208" s="170"/>
      <c r="V208" s="170"/>
    </row>
  </sheetData>
  <sheetProtection formatCells="0" formatColumns="0" formatRows="0" insertColumns="0" insertRows="0" insertHyperlinks="0" deleteColumns="0" deleteRows="0" sort="0"/>
  <sortState ref="AC5:AL7">
    <sortCondition descending="1" ref="AI5:AI7"/>
    <sortCondition descending="1" ref="AL5:AL7"/>
  </sortState>
  <mergeCells count="33">
    <mergeCell ref="O2:Y2"/>
    <mergeCell ref="AD2:AJ2"/>
    <mergeCell ref="B4:D4"/>
    <mergeCell ref="M12:N12"/>
    <mergeCell ref="M13:N13"/>
    <mergeCell ref="M14:N14"/>
    <mergeCell ref="W58:Y58"/>
    <mergeCell ref="W36:Y36"/>
    <mergeCell ref="W37:Y37"/>
    <mergeCell ref="W38:Y38"/>
    <mergeCell ref="W39:Y39"/>
    <mergeCell ref="W15:Y15"/>
    <mergeCell ref="W16:Y16"/>
    <mergeCell ref="W17:Y17"/>
    <mergeCell ref="W18:Y18"/>
    <mergeCell ref="O4:Q4"/>
    <mergeCell ref="R4:T4"/>
    <mergeCell ref="U4:W4"/>
    <mergeCell ref="C5:D5"/>
    <mergeCell ref="C6:D6"/>
    <mergeCell ref="C7:D7"/>
    <mergeCell ref="C8:D8"/>
    <mergeCell ref="W60:Y60"/>
    <mergeCell ref="X4:Z4"/>
    <mergeCell ref="M4:N4"/>
    <mergeCell ref="W59:Y59"/>
    <mergeCell ref="P95:T95"/>
    <mergeCell ref="P101:V101"/>
    <mergeCell ref="W61:Y61"/>
    <mergeCell ref="W79:Y79"/>
    <mergeCell ref="W81:Y81"/>
    <mergeCell ref="W82:Y82"/>
    <mergeCell ref="W80:Y80"/>
  </mergeCells>
  <conditionalFormatting sqref="Q6:Q11 W6:W11 Z6:Z11">
    <cfRule type="cellIs" dxfId="3" priority="4" operator="equal">
      <formula>3</formula>
    </cfRule>
    <cfRule type="cellIs" dxfId="2" priority="8" operator="equal">
      <formula>3</formula>
    </cfRule>
  </conditionalFormatting>
  <conditionalFormatting sqref="T6:T11">
    <cfRule type="cellIs" dxfId="1" priority="3" operator="equal">
      <formula>3</formula>
    </cfRule>
    <cfRule type="cellIs" dxfId="0" priority="7" operator="equal">
      <formula>3</formula>
    </cfRule>
  </conditionalFormatting>
  <pageMargins left="0.13" right="0.08" top="0.26" bottom="0.6" header="7.0000000000000007E-2" footer="0.3"/>
  <pageSetup paperSize="9" orientation="portrait" horizontalDpi="300" verticalDpi="300" r:id="rId1"/>
  <headerFooter alignWithMargins="0">
    <oddFooter>Page &amp;P&amp;RRésultats Class.  AS 3 et 4 2014.15</oddFooter>
  </headerFooter>
  <drawing r:id="rId2"/>
  <legacyDrawing r:id="rId3"/>
  <oleObjects>
    <oleObject progId="PictureIt!.Picture" shapeId="4098" r:id="rId4"/>
    <oleObject progId="PictureIt!.Picture" shapeId="4100" r:id="rId5"/>
    <oleObject progId="PictureIt!.Picture" shapeId="4102" r:id="rId6"/>
    <oleObject progId="PictureIt!.Picture" shapeId="4319" r:id="rId7"/>
    <oleObject progId="PictureIt!.Picture" shapeId="4320" r:id="rId8"/>
    <oleObject progId="PictureIt!.Picture" shapeId="4321" r:id="rId9"/>
    <oleObject progId="PictureIt!.Picture" shapeId="4322" r:id="rId10"/>
    <oleObject progId="PictureIt!.Picture" shapeId="4323" r:id="rId11"/>
    <oleObject progId="PictureIt!.Picture" shapeId="4324" r:id="rId12"/>
    <oleObject progId="PictureIt!.Picture" shapeId="4325" r:id="rId13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cols>
    <col min="1" max="1" width="6.7109375" customWidth="1"/>
    <col min="2" max="2" width="12.7109375" customWidth="1"/>
    <col min="3" max="5" width="6.7109375" customWidth="1"/>
    <col min="6" max="6" width="13.5703125" customWidth="1"/>
    <col min="7" max="9" width="6.7109375" customWidth="1"/>
    <col min="11" max="12" width="6.7109375" customWidth="1"/>
  </cols>
  <sheetData/>
  <pageMargins left="0.25" right="0.4" top="0.28999999999999998" bottom="0.64" header="0.14000000000000001" footer="0.46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Résult.AS15.16</vt:lpstr>
      <vt:lpstr>Feuil2</vt:lpstr>
      <vt:lpstr>Feuil3</vt:lpstr>
      <vt:lpstr>Résult.AS15.16!Zone_d_impression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</dc:creator>
  <cp:lastModifiedBy>Alain</cp:lastModifiedBy>
  <cp:lastPrinted>2016-03-06T21:22:37Z</cp:lastPrinted>
  <dcterms:created xsi:type="dcterms:W3CDTF">2001-05-18T08:23:52Z</dcterms:created>
  <dcterms:modified xsi:type="dcterms:W3CDTF">2021-03-06T11:53:00Z</dcterms:modified>
</cp:coreProperties>
</file>