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5" yWindow="-60" windowWidth="23790" windowHeight="11520"/>
  </bookViews>
  <sheets>
    <sheet name="32 Eq." sheetId="1" r:id="rId1"/>
    <sheet name="Feuil1" sheetId="8" r:id="rId2"/>
    <sheet name="Feuil2" sheetId="9" r:id="rId3"/>
  </sheets>
  <definedNames>
    <definedName name="_xlnm.Print_Area" localSheetId="0">'32 Eq.'!$F$1:$CI$37</definedName>
  </definedNames>
  <calcPr calcId="125725"/>
</workbook>
</file>

<file path=xl/calcChain.xml><?xml version="1.0" encoding="utf-8"?>
<calcChain xmlns="http://schemas.openxmlformats.org/spreadsheetml/2006/main">
  <c r="AJ37" i="1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L19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8"/>
  <c r="L17"/>
  <c r="L16"/>
  <c r="L15"/>
  <c r="L14"/>
  <c r="L13"/>
  <c r="L12"/>
  <c r="L11"/>
  <c r="L10"/>
  <c r="L9"/>
  <c r="L8"/>
  <c r="L7"/>
  <c r="L6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6"/>
  <c r="H7"/>
  <c r="AI37" l="1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6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P23"/>
  <c r="P20"/>
  <c r="AF32"/>
  <c r="AF33"/>
  <c r="AF30"/>
  <c r="AF31"/>
  <c r="AF26"/>
  <c r="AF27"/>
  <c r="AF36"/>
  <c r="AF37"/>
  <c r="AF34"/>
  <c r="AF35"/>
  <c r="AF28"/>
  <c r="AF29"/>
  <c r="AF24"/>
  <c r="AF25"/>
  <c r="AF22"/>
  <c r="AF23"/>
  <c r="AF20"/>
  <c r="AF21"/>
  <c r="AF18"/>
  <c r="AF19"/>
  <c r="AF16"/>
  <c r="AF17"/>
  <c r="AF14"/>
  <c r="AF15"/>
  <c r="AF12"/>
  <c r="AF13"/>
  <c r="AF10"/>
  <c r="AF11"/>
  <c r="AF8"/>
  <c r="AF9"/>
  <c r="AF6"/>
  <c r="AF7"/>
  <c r="X36"/>
  <c r="X37"/>
  <c r="X34"/>
  <c r="X35"/>
  <c r="X32"/>
  <c r="X33"/>
  <c r="X30"/>
  <c r="X31"/>
  <c r="X28"/>
  <c r="X29"/>
  <c r="X26"/>
  <c r="X27"/>
  <c r="X24"/>
  <c r="X25"/>
  <c r="X22"/>
  <c r="X23"/>
  <c r="X20"/>
  <c r="X21"/>
  <c r="X18"/>
  <c r="X19"/>
  <c r="X16"/>
  <c r="X17"/>
  <c r="X14"/>
  <c r="X15"/>
  <c r="X12"/>
  <c r="X13"/>
  <c r="X10"/>
  <c r="X11"/>
  <c r="X8"/>
  <c r="X9"/>
  <c r="X6"/>
  <c r="X7"/>
  <c r="P36"/>
  <c r="P37"/>
  <c r="P34"/>
  <c r="P35"/>
  <c r="P32"/>
  <c r="P33"/>
  <c r="P30"/>
  <c r="P31"/>
  <c r="P28"/>
  <c r="P29"/>
  <c r="P26"/>
  <c r="P27"/>
  <c r="P24"/>
  <c r="P25"/>
  <c r="P22"/>
  <c r="P21"/>
  <c r="P18"/>
  <c r="P19"/>
  <c r="P16"/>
  <c r="P17"/>
  <c r="P14"/>
  <c r="P15"/>
  <c r="P12"/>
  <c r="P13"/>
  <c r="P10"/>
  <c r="P11"/>
  <c r="P8"/>
  <c r="P9"/>
  <c r="P6"/>
  <c r="P7"/>
  <c r="BF16" l="1"/>
  <c r="BF22"/>
  <c r="BF13"/>
  <c r="BF33"/>
  <c r="AT6"/>
  <c r="AT9"/>
  <c r="AT11"/>
  <c r="AT13"/>
  <c r="AT15"/>
  <c r="AT17"/>
  <c r="AT19"/>
  <c r="AT21"/>
  <c r="AT23"/>
  <c r="AT25"/>
  <c r="AT27"/>
  <c r="AT29"/>
  <c r="AT31"/>
  <c r="AT33"/>
  <c r="AT35"/>
  <c r="AT37"/>
  <c r="AW24"/>
  <c r="BF15"/>
  <c r="BF17"/>
  <c r="BF20"/>
  <c r="BF7"/>
  <c r="BF36"/>
  <c r="BF34"/>
  <c r="BF31"/>
  <c r="BF28"/>
  <c r="BF26"/>
  <c r="BF24"/>
  <c r="BF21"/>
  <c r="BF11"/>
  <c r="BF8"/>
  <c r="BF18"/>
  <c r="BF23"/>
  <c r="BF9"/>
  <c r="BF29"/>
  <c r="BF6"/>
  <c r="BF37"/>
  <c r="BF35"/>
  <c r="BF32"/>
  <c r="BF30"/>
  <c r="BF27"/>
  <c r="BF25"/>
  <c r="BF19"/>
  <c r="BF12"/>
  <c r="BF10"/>
  <c r="BF14"/>
  <c r="AP7"/>
  <c r="AW6"/>
  <c r="AW8"/>
  <c r="AW10"/>
  <c r="AW12"/>
  <c r="AW14"/>
  <c r="AW16"/>
  <c r="AW18"/>
  <c r="AW20"/>
  <c r="AW22"/>
  <c r="AW26"/>
  <c r="AW28"/>
  <c r="AW30"/>
  <c r="AW32"/>
  <c r="AW34"/>
  <c r="AW36"/>
  <c r="AO6"/>
  <c r="BA6" s="1"/>
  <c r="AO36"/>
  <c r="AO34"/>
  <c r="AO32"/>
  <c r="AO30"/>
  <c r="AO28"/>
  <c r="AO26"/>
  <c r="AO24"/>
  <c r="AO22"/>
  <c r="AO20"/>
  <c r="AO18"/>
  <c r="AO16"/>
  <c r="AO14"/>
  <c r="AO12"/>
  <c r="AO10"/>
  <c r="AO8"/>
  <c r="AP6"/>
  <c r="AP36"/>
  <c r="AP34"/>
  <c r="AP32"/>
  <c r="AP30"/>
  <c r="AP28"/>
  <c r="AP26"/>
  <c r="AP24"/>
  <c r="AP22"/>
  <c r="AP20"/>
  <c r="AP18"/>
  <c r="AP16"/>
  <c r="AP14"/>
  <c r="AP12"/>
  <c r="AP10"/>
  <c r="AP8"/>
  <c r="AQ37"/>
  <c r="AQ33"/>
  <c r="AQ29"/>
  <c r="AQ24"/>
  <c r="AQ20"/>
  <c r="AQ17"/>
  <c r="AQ14"/>
  <c r="AQ12"/>
  <c r="AQ9"/>
  <c r="AQ7"/>
  <c r="AR37"/>
  <c r="AR35"/>
  <c r="AR33"/>
  <c r="AR31"/>
  <c r="AR29"/>
  <c r="AR27"/>
  <c r="AR25"/>
  <c r="AR23"/>
  <c r="AR21"/>
  <c r="AR19"/>
  <c r="AR17"/>
  <c r="AR15"/>
  <c r="AR13"/>
  <c r="AR11"/>
  <c r="AR9"/>
  <c r="AR7"/>
  <c r="AT7"/>
  <c r="AT36"/>
  <c r="AT34"/>
  <c r="AT32"/>
  <c r="AT30"/>
  <c r="AT28"/>
  <c r="AT26"/>
  <c r="AT24"/>
  <c r="AT22"/>
  <c r="AT20"/>
  <c r="AT18"/>
  <c r="AT16"/>
  <c r="AT14"/>
  <c r="AT12"/>
  <c r="AT10"/>
  <c r="AT8"/>
  <c r="AU37"/>
  <c r="AU35"/>
  <c r="AU33"/>
  <c r="AU31"/>
  <c r="AU29"/>
  <c r="AU27"/>
  <c r="AU25"/>
  <c r="AU23"/>
  <c r="AU21"/>
  <c r="AU19"/>
  <c r="AU17"/>
  <c r="AU15"/>
  <c r="AU13"/>
  <c r="AU11"/>
  <c r="AU9"/>
  <c r="AU7"/>
  <c r="AV37"/>
  <c r="AV35"/>
  <c r="AV33"/>
  <c r="AV31"/>
  <c r="AV29"/>
  <c r="AV27"/>
  <c r="AV25"/>
  <c r="AV23"/>
  <c r="AV21"/>
  <c r="AV19"/>
  <c r="AV17"/>
  <c r="AV15"/>
  <c r="AV13"/>
  <c r="AV11"/>
  <c r="AV9"/>
  <c r="AV7"/>
  <c r="AW37"/>
  <c r="AW35"/>
  <c r="AW33"/>
  <c r="AW31"/>
  <c r="AW29"/>
  <c r="AW27"/>
  <c r="AW25"/>
  <c r="AW23"/>
  <c r="AW21"/>
  <c r="AW19"/>
  <c r="AW17"/>
  <c r="AW15"/>
  <c r="AW13"/>
  <c r="AW11"/>
  <c r="AW9"/>
  <c r="AW7"/>
  <c r="AO37"/>
  <c r="AO35"/>
  <c r="AO33"/>
  <c r="AO31"/>
  <c r="AO29"/>
  <c r="AO27"/>
  <c r="AO25"/>
  <c r="AO23"/>
  <c r="AO21"/>
  <c r="AO19"/>
  <c r="AO17"/>
  <c r="AO15"/>
  <c r="AO13"/>
  <c r="AO11"/>
  <c r="AO9"/>
  <c r="AO7"/>
  <c r="AP37"/>
  <c r="BB37" s="1"/>
  <c r="AP35"/>
  <c r="BB35" s="1"/>
  <c r="AP33"/>
  <c r="BB33" s="1"/>
  <c r="AP31"/>
  <c r="BB31" s="1"/>
  <c r="AP29"/>
  <c r="BB29" s="1"/>
  <c r="AP27"/>
  <c r="BB27" s="1"/>
  <c r="AP25"/>
  <c r="BB25" s="1"/>
  <c r="AP23"/>
  <c r="BB23" s="1"/>
  <c r="AP21"/>
  <c r="BB21" s="1"/>
  <c r="AP19"/>
  <c r="BB19" s="1"/>
  <c r="AP17"/>
  <c r="BB17" s="1"/>
  <c r="AP15"/>
  <c r="BB15" s="1"/>
  <c r="AP13"/>
  <c r="BB13" s="1"/>
  <c r="AP11"/>
  <c r="BB11" s="1"/>
  <c r="AP9"/>
  <c r="BB9" s="1"/>
  <c r="AQ35"/>
  <c r="BC35" s="1"/>
  <c r="AQ30"/>
  <c r="AQ27"/>
  <c r="BC27" s="1"/>
  <c r="AQ21"/>
  <c r="BC21" s="1"/>
  <c r="AQ19"/>
  <c r="BC19" s="1"/>
  <c r="AQ15"/>
  <c r="AQ13"/>
  <c r="AQ11"/>
  <c r="AQ8"/>
  <c r="AR6"/>
  <c r="AR36"/>
  <c r="BD36" s="1"/>
  <c r="AR34"/>
  <c r="BD34" s="1"/>
  <c r="AR32"/>
  <c r="BD32" s="1"/>
  <c r="AR30"/>
  <c r="BD30" s="1"/>
  <c r="AR28"/>
  <c r="BD28" s="1"/>
  <c r="AR26"/>
  <c r="BD26" s="1"/>
  <c r="AR24"/>
  <c r="AR22"/>
  <c r="AR20"/>
  <c r="AR18"/>
  <c r="AR16"/>
  <c r="AR14"/>
  <c r="AR12"/>
  <c r="AR10"/>
  <c r="AR8"/>
  <c r="AU6"/>
  <c r="AU36"/>
  <c r="AU34"/>
  <c r="AU32"/>
  <c r="AU30"/>
  <c r="AU28"/>
  <c r="AU26"/>
  <c r="AU24"/>
  <c r="AU22"/>
  <c r="AU20"/>
  <c r="AU18"/>
  <c r="AU16"/>
  <c r="AU14"/>
  <c r="AU12"/>
  <c r="AU10"/>
  <c r="AU8"/>
  <c r="AV6"/>
  <c r="AV36"/>
  <c r="AV34"/>
  <c r="AV32"/>
  <c r="AV30"/>
  <c r="AV28"/>
  <c r="AV26"/>
  <c r="AV24"/>
  <c r="AV22"/>
  <c r="AV20"/>
  <c r="AV18"/>
  <c r="AV16"/>
  <c r="AV14"/>
  <c r="AV12"/>
  <c r="AV10"/>
  <c r="AV8"/>
  <c r="AQ32"/>
  <c r="AQ22"/>
  <c r="AQ16"/>
  <c r="AQ10"/>
  <c r="AQ6"/>
  <c r="BC6" s="1"/>
  <c r="AQ36"/>
  <c r="AQ34"/>
  <c r="BC34" s="1"/>
  <c r="AQ31"/>
  <c r="BC31" s="1"/>
  <c r="AQ28"/>
  <c r="AQ26"/>
  <c r="AQ25"/>
  <c r="BC25" s="1"/>
  <c r="AQ23"/>
  <c r="BC23" s="1"/>
  <c r="AQ18"/>
  <c r="BC18" s="1"/>
  <c r="BA9" l="1"/>
  <c r="BA13"/>
  <c r="BA17"/>
  <c r="BA21"/>
  <c r="BA25"/>
  <c r="BA29"/>
  <c r="BA33"/>
  <c r="BA37"/>
  <c r="BD24"/>
  <c r="BA11"/>
  <c r="BA15"/>
  <c r="BA19"/>
  <c r="BA23"/>
  <c r="BA27"/>
  <c r="BA31"/>
  <c r="BA35"/>
  <c r="BC26"/>
  <c r="BC10"/>
  <c r="BC22"/>
  <c r="BD8"/>
  <c r="BD12"/>
  <c r="BD16"/>
  <c r="BD20"/>
  <c r="BC13"/>
  <c r="BC17"/>
  <c r="BC33"/>
  <c r="BA7"/>
  <c r="BC36"/>
  <c r="BD10"/>
  <c r="BD14"/>
  <c r="BD18"/>
  <c r="BD22"/>
  <c r="BD6"/>
  <c r="BD7"/>
  <c r="BD9"/>
  <c r="BD13"/>
  <c r="BD17"/>
  <c r="BD21"/>
  <c r="BD25"/>
  <c r="BD29"/>
  <c r="BD33"/>
  <c r="BD37"/>
  <c r="BD11"/>
  <c r="BD15"/>
  <c r="BD19"/>
  <c r="BD23"/>
  <c r="BD27"/>
  <c r="BD31"/>
  <c r="BD35"/>
  <c r="BC28"/>
  <c r="BC16"/>
  <c r="BC32"/>
  <c r="BC11"/>
  <c r="BC15"/>
  <c r="BC30"/>
  <c r="BC9"/>
  <c r="BC14"/>
  <c r="BC20"/>
  <c r="BC29"/>
  <c r="BC37"/>
  <c r="BC8"/>
  <c r="BC7"/>
  <c r="BC12"/>
  <c r="BC24"/>
  <c r="BB10"/>
  <c r="BB14"/>
  <c r="BB18"/>
  <c r="BB22"/>
  <c r="BB26"/>
  <c r="BB30"/>
  <c r="BB34"/>
  <c r="BB6"/>
  <c r="BB7"/>
  <c r="BB8"/>
  <c r="BB12"/>
  <c r="BB16"/>
  <c r="BB20"/>
  <c r="BB24"/>
  <c r="BB28"/>
  <c r="BB32"/>
  <c r="BB36"/>
  <c r="BA10"/>
  <c r="BA14"/>
  <c r="BA18"/>
  <c r="BA22"/>
  <c r="BA26"/>
  <c r="BA30"/>
  <c r="BA34"/>
  <c r="BA8"/>
  <c r="BA12"/>
  <c r="BA16"/>
  <c r="BA20"/>
  <c r="BA24"/>
  <c r="BA28"/>
  <c r="BA32"/>
  <c r="BA36"/>
  <c r="AX9"/>
  <c r="AX13"/>
  <c r="AX17"/>
  <c r="AX21"/>
  <c r="AX25"/>
  <c r="AX29"/>
  <c r="AX33"/>
  <c r="AX37"/>
  <c r="AX11"/>
  <c r="AX15"/>
  <c r="AX19"/>
  <c r="AX23"/>
  <c r="AX27"/>
  <c r="AX31"/>
  <c r="AX35"/>
  <c r="AS7"/>
  <c r="AX8"/>
  <c r="AX12"/>
  <c r="AX16"/>
  <c r="AX20"/>
  <c r="AX24"/>
  <c r="AX28"/>
  <c r="AX32"/>
  <c r="AX36"/>
  <c r="AS6"/>
  <c r="AX6"/>
  <c r="AX10"/>
  <c r="AX14"/>
  <c r="AX18"/>
  <c r="AX22"/>
  <c r="AX26"/>
  <c r="AX30"/>
  <c r="AX34"/>
  <c r="AX7"/>
  <c r="AS9"/>
  <c r="BG9" s="1"/>
  <c r="AS13"/>
  <c r="BG13" s="1"/>
  <c r="AS17"/>
  <c r="BG17" s="1"/>
  <c r="AS21"/>
  <c r="BG21" s="1"/>
  <c r="AS25"/>
  <c r="BG25" s="1"/>
  <c r="AS29"/>
  <c r="BG29" s="1"/>
  <c r="AS33"/>
  <c r="BG33" s="1"/>
  <c r="AS37"/>
  <c r="BG37" s="1"/>
  <c r="AS10"/>
  <c r="BG10" s="1"/>
  <c r="AS14"/>
  <c r="BG14" s="1"/>
  <c r="AS18"/>
  <c r="BG18" s="1"/>
  <c r="AS22"/>
  <c r="BG22" s="1"/>
  <c r="AS26"/>
  <c r="BG26" s="1"/>
  <c r="AS30"/>
  <c r="BG30" s="1"/>
  <c r="AS34"/>
  <c r="AS11"/>
  <c r="AS15"/>
  <c r="AS19"/>
  <c r="AS23"/>
  <c r="AS27"/>
  <c r="AS31"/>
  <c r="AS35"/>
  <c r="AS8"/>
  <c r="AY8" s="1"/>
  <c r="AS12"/>
  <c r="AY12" s="1"/>
  <c r="AS16"/>
  <c r="AY16" s="1"/>
  <c r="AS20"/>
  <c r="AY20" s="1"/>
  <c r="AS24"/>
  <c r="AY24" s="1"/>
  <c r="AS28"/>
  <c r="AY28" s="1"/>
  <c r="AS32"/>
  <c r="AY32" s="1"/>
  <c r="AS36"/>
  <c r="AY36" s="1"/>
  <c r="BG31" l="1"/>
  <c r="BG23"/>
  <c r="BG15"/>
  <c r="BG34"/>
  <c r="BG35"/>
  <c r="BG27"/>
  <c r="BG19"/>
  <c r="BG11"/>
  <c r="BG7"/>
  <c r="BG20"/>
  <c r="BG16"/>
  <c r="BG28"/>
  <c r="BG32"/>
  <c r="BG36"/>
  <c r="BG24"/>
  <c r="BG8"/>
  <c r="BG12"/>
  <c r="AY35"/>
  <c r="AY27"/>
  <c r="AY19"/>
  <c r="AY11"/>
  <c r="AY30"/>
  <c r="AY22"/>
  <c r="AY14"/>
  <c r="AY37"/>
  <c r="AY29"/>
  <c r="AY21"/>
  <c r="AY13"/>
  <c r="AY31"/>
  <c r="AY23"/>
  <c r="AY15"/>
  <c r="AY34"/>
  <c r="AY26"/>
  <c r="AY18"/>
  <c r="AY10"/>
  <c r="AY33"/>
  <c r="AY25"/>
  <c r="AY17"/>
  <c r="AY9"/>
  <c r="AY7"/>
  <c r="AY6"/>
  <c r="BH32" l="1"/>
  <c r="BH27"/>
  <c r="BH33"/>
  <c r="BH26"/>
  <c r="BK33"/>
  <c r="CG33" s="1"/>
  <c r="BK26"/>
  <c r="CG26" s="1"/>
  <c r="BH24"/>
  <c r="BH28"/>
  <c r="BH6"/>
  <c r="CB6" s="1"/>
  <c r="BH29"/>
  <c r="BK24"/>
  <c r="CG24" s="1"/>
  <c r="BQ28"/>
  <c r="BH30"/>
  <c r="BH17"/>
  <c r="BH18"/>
  <c r="BH21"/>
  <c r="BH15"/>
  <c r="BH23"/>
  <c r="BH20"/>
  <c r="BH14"/>
  <c r="BH25"/>
  <c r="BH9"/>
  <c r="BH34"/>
  <c r="BH35"/>
  <c r="BH19"/>
  <c r="BH8"/>
  <c r="BH37"/>
  <c r="BH12"/>
  <c r="BH31"/>
  <c r="BH36"/>
  <c r="BH10"/>
  <c r="BH7"/>
  <c r="BH13"/>
  <c r="BH22"/>
  <c r="BH16"/>
  <c r="BH11"/>
  <c r="BV31" l="1"/>
  <c r="BX37"/>
  <c r="BT19"/>
  <c r="BU34"/>
  <c r="BT25"/>
  <c r="BU20"/>
  <c r="BZ15"/>
  <c r="BW18"/>
  <c r="CC30"/>
  <c r="BQ24"/>
  <c r="BT33"/>
  <c r="BR32"/>
  <c r="BN8"/>
  <c r="BT9"/>
  <c r="BY23"/>
  <c r="BV21"/>
  <c r="BZ17"/>
  <c r="BT29"/>
  <c r="BX28"/>
  <c r="BL26"/>
  <c r="BN27"/>
  <c r="BY27"/>
  <c r="CB37"/>
  <c r="CA27"/>
  <c r="CC27"/>
  <c r="BK27"/>
  <c r="CG27" s="1"/>
  <c r="BX27"/>
  <c r="CB27"/>
  <c r="BY17"/>
  <c r="CC17"/>
  <c r="BS27"/>
  <c r="CF26"/>
  <c r="BZ27"/>
  <c r="BL27"/>
  <c r="BQ26"/>
  <c r="BU27"/>
  <c r="BN6"/>
  <c r="BQ29"/>
  <c r="BW27"/>
  <c r="BR27"/>
  <c r="BV27"/>
  <c r="BT27"/>
  <c r="BQ27"/>
  <c r="BR29"/>
  <c r="BL15"/>
  <c r="BV19"/>
  <c r="BV20"/>
  <c r="CC15"/>
  <c r="BU28"/>
  <c r="CC33"/>
  <c r="BY15"/>
  <c r="CC28"/>
  <c r="BY33"/>
  <c r="CD33"/>
  <c r="BV25"/>
  <c r="BT31"/>
  <c r="BV34"/>
  <c r="BL32"/>
  <c r="CC26"/>
  <c r="BU6"/>
  <c r="BU17"/>
  <c r="BS17"/>
  <c r="CA24"/>
  <c r="BZ23"/>
  <c r="BV17"/>
  <c r="BL24"/>
  <c r="BR12"/>
  <c r="BX8"/>
  <c r="BU15"/>
  <c r="BS15"/>
  <c r="CC24"/>
  <c r="CD24"/>
  <c r="BV15"/>
  <c r="CA6"/>
  <c r="BN24"/>
  <c r="BT6"/>
  <c r="BV35"/>
  <c r="BV9"/>
  <c r="BN14"/>
  <c r="CA26"/>
  <c r="BU21"/>
  <c r="BX6"/>
  <c r="BR6"/>
  <c r="CA30"/>
  <c r="BW24"/>
  <c r="CF24"/>
  <c r="BX26"/>
  <c r="BS6"/>
  <c r="CB24"/>
  <c r="BY32"/>
  <c r="BQ6"/>
  <c r="BK6"/>
  <c r="BR26"/>
  <c r="BR24"/>
  <c r="BX12"/>
  <c r="BR8"/>
  <c r="BN12"/>
  <c r="BZ35"/>
  <c r="BT35"/>
  <c r="BZ9"/>
  <c r="BX14"/>
  <c r="BR14"/>
  <c r="CA15"/>
  <c r="BW15"/>
  <c r="BR15"/>
  <c r="BW26"/>
  <c r="BZ6"/>
  <c r="BV6"/>
  <c r="BJ6"/>
  <c r="CA17"/>
  <c r="BW17"/>
  <c r="BR17"/>
  <c r="BY24"/>
  <c r="BS24"/>
  <c r="BT24"/>
  <c r="BL17"/>
  <c r="CD26"/>
  <c r="CD6"/>
  <c r="CE24"/>
  <c r="BU26"/>
  <c r="BW6"/>
  <c r="BL6"/>
  <c r="BX24"/>
  <c r="BU24"/>
  <c r="BT32"/>
  <c r="BZ24"/>
  <c r="BZ32"/>
  <c r="BZ31"/>
  <c r="BN37"/>
  <c r="BY26"/>
  <c r="BS26"/>
  <c r="BT26"/>
  <c r="CA29"/>
  <c r="CA28"/>
  <c r="CE26"/>
  <c r="CB26"/>
  <c r="BN26"/>
  <c r="BZ29"/>
  <c r="BU18"/>
  <c r="BU30"/>
  <c r="BS32"/>
  <c r="BZ26"/>
  <c r="BR28"/>
  <c r="BU32"/>
  <c r="BQ32"/>
  <c r="BN32"/>
  <c r="BZ19"/>
  <c r="BZ34"/>
  <c r="BZ25"/>
  <c r="BZ20"/>
  <c r="BS21"/>
  <c r="BW29"/>
  <c r="BW28"/>
  <c r="BU33"/>
  <c r="BS33"/>
  <c r="CF33"/>
  <c r="BV33"/>
  <c r="CA32"/>
  <c r="BW32"/>
  <c r="CC32"/>
  <c r="BV32"/>
  <c r="BK32"/>
  <c r="CB32"/>
  <c r="BX32"/>
  <c r="CB19"/>
  <c r="BX19"/>
  <c r="BN19"/>
  <c r="CB31"/>
  <c r="BX31"/>
  <c r="BN31"/>
  <c r="BZ37"/>
  <c r="BV37"/>
  <c r="BT37"/>
  <c r="BX34"/>
  <c r="BN34"/>
  <c r="BR34"/>
  <c r="CB25"/>
  <c r="BX25"/>
  <c r="BN25"/>
  <c r="BX20"/>
  <c r="BN20"/>
  <c r="BR20"/>
  <c r="BU23"/>
  <c r="BS23"/>
  <c r="BY21"/>
  <c r="BU29"/>
  <c r="BY29"/>
  <c r="BS29"/>
  <c r="CA18"/>
  <c r="CC18"/>
  <c r="BY28"/>
  <c r="BS28"/>
  <c r="BT28"/>
  <c r="CA33"/>
  <c r="BW33"/>
  <c r="BR33"/>
  <c r="BW30"/>
  <c r="BL29"/>
  <c r="BL18"/>
  <c r="BL30"/>
  <c r="CE33"/>
  <c r="CC21"/>
  <c r="CC29"/>
  <c r="BV29"/>
  <c r="BX18"/>
  <c r="CB28"/>
  <c r="BN28"/>
  <c r="BZ33"/>
  <c r="BX30"/>
  <c r="BL28"/>
  <c r="BL33"/>
  <c r="BX29"/>
  <c r="BZ28"/>
  <c r="BX33"/>
  <c r="BQ33"/>
  <c r="BK29"/>
  <c r="BK28"/>
  <c r="BN33"/>
  <c r="BV26"/>
  <c r="CB33"/>
  <c r="BQ16"/>
  <c r="BQ13"/>
  <c r="BQ10"/>
  <c r="BQ31"/>
  <c r="BQ37"/>
  <c r="BQ19"/>
  <c r="BQ34"/>
  <c r="BQ25"/>
  <c r="BQ20"/>
  <c r="BV23"/>
  <c r="BZ21"/>
  <c r="BN18"/>
  <c r="BN30"/>
  <c r="CB29"/>
  <c r="BN29"/>
  <c r="BV28"/>
  <c r="BQ11"/>
  <c r="BQ22"/>
  <c r="BQ7"/>
  <c r="BQ36"/>
  <c r="BQ12"/>
  <c r="BQ8"/>
  <c r="BQ35"/>
  <c r="BQ9"/>
  <c r="BQ14"/>
  <c r="BY6"/>
  <c r="CC6"/>
  <c r="BV24"/>
  <c r="BK15"/>
  <c r="CB15"/>
  <c r="BN15"/>
  <c r="BQ15"/>
  <c r="BX15"/>
  <c r="BT15"/>
  <c r="BK17"/>
  <c r="BX17"/>
  <c r="BT17"/>
  <c r="BQ17"/>
  <c r="CB17"/>
  <c r="BN17"/>
  <c r="BZ12"/>
  <c r="BV12"/>
  <c r="BU12"/>
  <c r="BZ8"/>
  <c r="BV8"/>
  <c r="BU8"/>
  <c r="CB35"/>
  <c r="BX35"/>
  <c r="BN35"/>
  <c r="CB9"/>
  <c r="BX9"/>
  <c r="BN9"/>
  <c r="BZ14"/>
  <c r="BV14"/>
  <c r="BU14"/>
  <c r="CA23"/>
  <c r="BW23"/>
  <c r="BR23"/>
  <c r="CA21"/>
  <c r="BW21"/>
  <c r="BR21"/>
  <c r="BY18"/>
  <c r="BS18"/>
  <c r="BT18"/>
  <c r="BY30"/>
  <c r="BS30"/>
  <c r="BT30"/>
  <c r="BL23"/>
  <c r="BL21"/>
  <c r="CC23"/>
  <c r="CB18"/>
  <c r="CB30"/>
  <c r="BK23"/>
  <c r="CB23"/>
  <c r="BN23"/>
  <c r="BQ23"/>
  <c r="BX23"/>
  <c r="BT23"/>
  <c r="BK21"/>
  <c r="BQ21"/>
  <c r="BX21"/>
  <c r="BT21"/>
  <c r="CB21"/>
  <c r="BN21"/>
  <c r="BK18"/>
  <c r="BV18"/>
  <c r="BQ18"/>
  <c r="BZ18"/>
  <c r="BR18"/>
  <c r="BK30"/>
  <c r="BQ30"/>
  <c r="BV30"/>
  <c r="BZ30"/>
  <c r="BR30"/>
  <c r="CC7"/>
  <c r="CB7"/>
  <c r="BX7"/>
  <c r="BS7"/>
  <c r="BK7"/>
  <c r="CA7"/>
  <c r="BY7"/>
  <c r="BW7"/>
  <c r="BU7"/>
  <c r="BN7"/>
  <c r="BR7"/>
  <c r="BZ7"/>
  <c r="BV7"/>
  <c r="BT7"/>
  <c r="BL7"/>
  <c r="CB36"/>
  <c r="BZ36"/>
  <c r="BX36"/>
  <c r="BV36"/>
  <c r="BR36"/>
  <c r="BK36"/>
  <c r="CA36"/>
  <c r="BY36"/>
  <c r="BW36"/>
  <c r="BS36"/>
  <c r="CC36"/>
  <c r="BT36"/>
  <c r="BL36"/>
  <c r="BN36"/>
  <c r="BU36"/>
  <c r="CB12"/>
  <c r="BW12"/>
  <c r="BT12"/>
  <c r="BK12"/>
  <c r="BY12"/>
  <c r="BS12"/>
  <c r="CC12"/>
  <c r="BL12"/>
  <c r="CA12"/>
  <c r="CB8"/>
  <c r="BW8"/>
  <c r="BT8"/>
  <c r="BK8"/>
  <c r="BY8"/>
  <c r="BS8"/>
  <c r="CC8"/>
  <c r="BL8"/>
  <c r="CA8"/>
  <c r="CC35"/>
  <c r="BU35"/>
  <c r="BY35"/>
  <c r="BK35"/>
  <c r="CA35"/>
  <c r="BW35"/>
  <c r="BS35"/>
  <c r="BR35"/>
  <c r="BL35"/>
  <c r="CC9"/>
  <c r="BS9"/>
  <c r="BK9"/>
  <c r="CA9"/>
  <c r="BW9"/>
  <c r="BU9"/>
  <c r="BY9"/>
  <c r="BR9"/>
  <c r="BL9"/>
  <c r="CB14"/>
  <c r="CA14"/>
  <c r="BW14"/>
  <c r="BT14"/>
  <c r="BK14"/>
  <c r="BY14"/>
  <c r="BS14"/>
  <c r="CC14"/>
  <c r="BL14"/>
  <c r="CB10"/>
  <c r="BX10"/>
  <c r="BN10"/>
  <c r="BU10"/>
  <c r="BR10"/>
  <c r="BK10"/>
  <c r="CA10"/>
  <c r="BY10"/>
  <c r="BW10"/>
  <c r="BS10"/>
  <c r="CC10"/>
  <c r="BT10"/>
  <c r="BL10"/>
  <c r="BZ10"/>
  <c r="BV10"/>
  <c r="CC31"/>
  <c r="BU31"/>
  <c r="BY31"/>
  <c r="BS31"/>
  <c r="BR31"/>
  <c r="BK31"/>
  <c r="CA31"/>
  <c r="BW31"/>
  <c r="BL31"/>
  <c r="CC37"/>
  <c r="BK37"/>
  <c r="CA37"/>
  <c r="BW37"/>
  <c r="BU37"/>
  <c r="BY37"/>
  <c r="BS37"/>
  <c r="BR37"/>
  <c r="BL37"/>
  <c r="CC19"/>
  <c r="BU19"/>
  <c r="BY19"/>
  <c r="BS19"/>
  <c r="BR19"/>
  <c r="BK19"/>
  <c r="CA19"/>
  <c r="BW19"/>
  <c r="BL19"/>
  <c r="CB34"/>
  <c r="CA34"/>
  <c r="BT34"/>
  <c r="BL34"/>
  <c r="BK34"/>
  <c r="BY34"/>
  <c r="BS34"/>
  <c r="CC34"/>
  <c r="BW34"/>
  <c r="CC25"/>
  <c r="BU25"/>
  <c r="BY25"/>
  <c r="BS25"/>
  <c r="BL25"/>
  <c r="BK25"/>
  <c r="CA25"/>
  <c r="BW25"/>
  <c r="BR25"/>
  <c r="CB20"/>
  <c r="BL20"/>
  <c r="BK20"/>
  <c r="BY20"/>
  <c r="BS20"/>
  <c r="CC20"/>
  <c r="CA20"/>
  <c r="BW20"/>
  <c r="BT20"/>
  <c r="BK13"/>
  <c r="BU13"/>
  <c r="CA13"/>
  <c r="BY13"/>
  <c r="BW13"/>
  <c r="BS13"/>
  <c r="BR13"/>
  <c r="CC13"/>
  <c r="CB13"/>
  <c r="BZ13"/>
  <c r="BX13"/>
  <c r="BV13"/>
  <c r="BN13"/>
  <c r="BT13"/>
  <c r="BL13"/>
  <c r="CC11"/>
  <c r="CB11"/>
  <c r="BZ11"/>
  <c r="BX11"/>
  <c r="BV11"/>
  <c r="BN11"/>
  <c r="BT11"/>
  <c r="BK11"/>
  <c r="BU11"/>
  <c r="CA11"/>
  <c r="BY11"/>
  <c r="BW11"/>
  <c r="BS11"/>
  <c r="BR11"/>
  <c r="BL11"/>
  <c r="CB22"/>
  <c r="BZ22"/>
  <c r="BX22"/>
  <c r="BV22"/>
  <c r="BN22"/>
  <c r="BU22"/>
  <c r="BR22"/>
  <c r="BK22"/>
  <c r="CA22"/>
  <c r="BY22"/>
  <c r="BW22"/>
  <c r="BS22"/>
  <c r="CC22"/>
  <c r="BT22"/>
  <c r="BL22"/>
  <c r="CB16"/>
  <c r="BZ16"/>
  <c r="BX16"/>
  <c r="BV16"/>
  <c r="BN16"/>
  <c r="BU16"/>
  <c r="BR16"/>
  <c r="BK16"/>
  <c r="CA16"/>
  <c r="BY16"/>
  <c r="BW16"/>
  <c r="BS16"/>
  <c r="CC16"/>
  <c r="BT16"/>
  <c r="BL16"/>
  <c r="BO26" l="1"/>
  <c r="BO27"/>
  <c r="BO31"/>
  <c r="BO21"/>
  <c r="BP17"/>
  <c r="BP16"/>
  <c r="BP10"/>
  <c r="BP36"/>
  <c r="BO7"/>
  <c r="BP30"/>
  <c r="BP28"/>
  <c r="BP37"/>
  <c r="BO32"/>
  <c r="BP15"/>
  <c r="BO16"/>
  <c r="BO36"/>
  <c r="BP14"/>
  <c r="BO8"/>
  <c r="BP12"/>
  <c r="BP21"/>
  <c r="BO33"/>
  <c r="BP25"/>
  <c r="BP19"/>
  <c r="BP32"/>
  <c r="BP6"/>
  <c r="BO35"/>
  <c r="BO15"/>
  <c r="BO17"/>
  <c r="BO34"/>
  <c r="BO25"/>
  <c r="BO20"/>
  <c r="BO22"/>
  <c r="BP22"/>
  <c r="BO11"/>
  <c r="BP11"/>
  <c r="BO13"/>
  <c r="BP13"/>
  <c r="BO10"/>
  <c r="BP7"/>
  <c r="BO30"/>
  <c r="BP18"/>
  <c r="BO18"/>
  <c r="BO14"/>
  <c r="BP8"/>
  <c r="BO12"/>
  <c r="BO24"/>
  <c r="BO28"/>
  <c r="BO23"/>
  <c r="BP33"/>
  <c r="BO29"/>
  <c r="BO37"/>
  <c r="BP20"/>
  <c r="BP34"/>
  <c r="BP26"/>
  <c r="BP29"/>
  <c r="BP31"/>
  <c r="BP24"/>
  <c r="BO6"/>
  <c r="BP9"/>
  <c r="BP35"/>
  <c r="BO9"/>
  <c r="BP23"/>
  <c r="BO19"/>
  <c r="BP27"/>
  <c r="CD27"/>
  <c r="CE27"/>
  <c r="CF27"/>
  <c r="CF6"/>
  <c r="CE6"/>
  <c r="CG6"/>
  <c r="CF32"/>
  <c r="CD32"/>
  <c r="CG32"/>
  <c r="CE32"/>
  <c r="CF28"/>
  <c r="CD28"/>
  <c r="CG28"/>
  <c r="CE28"/>
  <c r="CG29"/>
  <c r="CE29"/>
  <c r="CD29"/>
  <c r="CF29"/>
  <c r="CF18"/>
  <c r="CG18"/>
  <c r="CE18"/>
  <c r="CD18"/>
  <c r="CG23"/>
  <c r="CE23"/>
  <c r="CD23"/>
  <c r="CF23"/>
  <c r="CD17"/>
  <c r="CF17"/>
  <c r="CG17"/>
  <c r="CE17"/>
  <c r="CD15"/>
  <c r="CF15"/>
  <c r="CG15"/>
  <c r="CE15"/>
  <c r="CG30"/>
  <c r="CE30"/>
  <c r="CF30"/>
  <c r="CD30"/>
  <c r="CD21"/>
  <c r="CF21"/>
  <c r="CG21"/>
  <c r="CE21"/>
  <c r="CG20"/>
  <c r="CE20"/>
  <c r="CF20"/>
  <c r="CD20"/>
  <c r="CD25"/>
  <c r="CF25"/>
  <c r="CG25"/>
  <c r="CE25"/>
  <c r="CG34"/>
  <c r="CE34"/>
  <c r="CF34"/>
  <c r="CD34"/>
  <c r="CD19"/>
  <c r="CF19"/>
  <c r="CG19"/>
  <c r="CE19"/>
  <c r="CD37"/>
  <c r="CF37"/>
  <c r="CG37"/>
  <c r="CE37"/>
  <c r="CD31"/>
  <c r="CF31"/>
  <c r="CG31"/>
  <c r="CE31"/>
  <c r="CG10"/>
  <c r="CE10"/>
  <c r="CF10"/>
  <c r="CD10"/>
  <c r="CG14"/>
  <c r="CE14"/>
  <c r="CF14"/>
  <c r="CD14"/>
  <c r="CD9"/>
  <c r="CF9"/>
  <c r="CG9"/>
  <c r="CE9"/>
  <c r="CG36"/>
  <c r="CE36"/>
  <c r="CF36"/>
  <c r="CD36"/>
  <c r="CD35"/>
  <c r="CF35"/>
  <c r="CG35"/>
  <c r="CE35"/>
  <c r="CG8"/>
  <c r="CE8"/>
  <c r="CF8"/>
  <c r="CD8"/>
  <c r="CG12"/>
  <c r="CE12"/>
  <c r="CF12"/>
  <c r="CD12"/>
  <c r="CG7"/>
  <c r="CE7"/>
  <c r="CF7"/>
  <c r="CD7"/>
  <c r="CG13"/>
  <c r="CE13"/>
  <c r="CD13"/>
  <c r="CF13"/>
  <c r="CG16"/>
  <c r="CE16"/>
  <c r="CF16"/>
  <c r="CD16"/>
  <c r="CG22"/>
  <c r="CE22"/>
  <c r="CF22"/>
  <c r="CD22"/>
  <c r="CD11"/>
  <c r="CF11"/>
  <c r="CG11"/>
  <c r="CE11"/>
  <c r="BJ7" l="1"/>
  <c r="BJ32"/>
  <c r="BJ30"/>
  <c r="BJ25"/>
  <c r="BJ19"/>
  <c r="BJ11"/>
  <c r="BJ12"/>
  <c r="BJ20"/>
  <c r="BJ29"/>
  <c r="BJ13"/>
  <c r="BJ14" s="1"/>
  <c r="BJ34"/>
  <c r="BJ33"/>
  <c r="BJ24"/>
  <c r="BJ31"/>
  <c r="BJ23"/>
  <c r="BJ26"/>
  <c r="BJ18"/>
  <c r="BJ36"/>
  <c r="BJ8"/>
  <c r="BJ37"/>
  <c r="BJ22"/>
  <c r="BJ28"/>
  <c r="BJ9"/>
  <c r="BJ15"/>
  <c r="BJ16" s="1"/>
  <c r="BJ27"/>
  <c r="BJ35"/>
  <c r="BJ21"/>
  <c r="BJ10"/>
  <c r="BJ17"/>
</calcChain>
</file>

<file path=xl/sharedStrings.xml><?xml version="1.0" encoding="utf-8"?>
<sst xmlns="http://schemas.openxmlformats.org/spreadsheetml/2006/main" count="156" uniqueCount="102">
  <si>
    <t>DATE :</t>
  </si>
  <si>
    <t>1ère Partie</t>
  </si>
  <si>
    <t>Pts</t>
  </si>
  <si>
    <t>Jeu</t>
  </si>
  <si>
    <t>2ème Partie</t>
  </si>
  <si>
    <t>N° Eq.</t>
  </si>
  <si>
    <t xml:space="preserve">ORGANISATEUR : </t>
  </si>
  <si>
    <t>3ème Partie</t>
  </si>
  <si>
    <t>Occitanie</t>
  </si>
  <si>
    <t>Grand Est</t>
  </si>
  <si>
    <t>Saone et Loire</t>
  </si>
  <si>
    <t>Ile de FRANCE</t>
  </si>
  <si>
    <t>Hauts de FRANCE</t>
  </si>
  <si>
    <t>Normandie</t>
  </si>
  <si>
    <t>P1</t>
  </si>
  <si>
    <t>P2</t>
  </si>
  <si>
    <t>P3</t>
  </si>
  <si>
    <t>P4</t>
  </si>
  <si>
    <t>V/D/N</t>
  </si>
  <si>
    <t>Rang</t>
  </si>
  <si>
    <t>4ème Partie</t>
  </si>
  <si>
    <t>Class.</t>
  </si>
  <si>
    <t>Class.1</t>
  </si>
  <si>
    <t>EQUIPES</t>
  </si>
  <si>
    <t>Score</t>
  </si>
  <si>
    <t>Score faits</t>
  </si>
  <si>
    <t>Score encaissés</t>
  </si>
  <si>
    <t>Score encaissé</t>
  </si>
  <si>
    <t xml:space="preserve">TOTAL </t>
  </si>
  <si>
    <t xml:space="preserve">N° Equipe </t>
  </si>
  <si>
    <t>Loire</t>
  </si>
  <si>
    <t>GA</t>
  </si>
  <si>
    <t>RESULTATS</t>
  </si>
  <si>
    <t>CATEGORIES : Trophée de FRANCE</t>
  </si>
  <si>
    <t>Adversaire</t>
  </si>
  <si>
    <t>Drôme 1</t>
  </si>
  <si>
    <t>Drome 2</t>
  </si>
  <si>
    <t>Isère 1</t>
  </si>
  <si>
    <t>Isère 2</t>
  </si>
  <si>
    <t>Nouvelle Aquitaine 1</t>
  </si>
  <si>
    <t>Nouvelle Aquitaine 2</t>
  </si>
  <si>
    <t>Nouvelle Aquitaine 3</t>
  </si>
  <si>
    <t>Bourgogne 1</t>
  </si>
  <si>
    <t>Bourgogne 2</t>
  </si>
  <si>
    <t>PACA 1</t>
  </si>
  <si>
    <t>PACA 2</t>
  </si>
  <si>
    <t>Ardeche 2</t>
  </si>
  <si>
    <t>Ardèche 1</t>
  </si>
  <si>
    <t>Auvergne 1</t>
  </si>
  <si>
    <t>GOMAS C</t>
  </si>
  <si>
    <t>COURTEY P.</t>
  </si>
  <si>
    <t>CABUT C.</t>
  </si>
  <si>
    <t>SINSSAINE M.T.</t>
  </si>
  <si>
    <t>BAZO M.C.</t>
  </si>
  <si>
    <t>DUCLOS J.</t>
  </si>
  <si>
    <t>DUCHOSAL M.</t>
  </si>
  <si>
    <t>THEUERKAUF P.</t>
  </si>
  <si>
    <t>MALIGEAY M.</t>
  </si>
  <si>
    <t>HUE POTEY G.</t>
  </si>
  <si>
    <t>GRZESKO N.</t>
  </si>
  <si>
    <t>LEPOITTEVIN E.</t>
  </si>
  <si>
    <t>DAJON M.C.</t>
  </si>
  <si>
    <t>SALOMON F.</t>
  </si>
  <si>
    <t>BLACHEYRE C.</t>
  </si>
  <si>
    <t>BRUNET D.</t>
  </si>
  <si>
    <t>JACQUEMIN D.</t>
  </si>
  <si>
    <t>AVOND S.</t>
  </si>
  <si>
    <t>THUILLIER V.</t>
  </si>
  <si>
    <t>SOUBEYRAND L.</t>
  </si>
  <si>
    <t>BONNARD D.</t>
  </si>
  <si>
    <t>BOSC C.</t>
  </si>
  <si>
    <t>BAYET G.</t>
  </si>
  <si>
    <t>MATUSZAK M.H.</t>
  </si>
  <si>
    <t>BENOSMAN S.</t>
  </si>
  <si>
    <t>GROS S.</t>
  </si>
  <si>
    <t>PERMINGEAT M.</t>
  </si>
  <si>
    <t>EVRARD M.C.</t>
  </si>
  <si>
    <t>BILLERY B.</t>
  </si>
  <si>
    <t>BILLON M.</t>
  </si>
  <si>
    <t>MAGAND M.C.</t>
  </si>
  <si>
    <t>TIRAGE</t>
  </si>
  <si>
    <t>LIEU : Vals les Bains (07)</t>
  </si>
  <si>
    <t>4° DIVISION</t>
  </si>
  <si>
    <t>TROPHEE de FRANCE 2019</t>
  </si>
  <si>
    <t>CARICHON J.</t>
  </si>
  <si>
    <t>Contre</t>
  </si>
  <si>
    <t>Pts contre</t>
  </si>
  <si>
    <t>Pts pour</t>
  </si>
  <si>
    <t xml:space="preserve">   </t>
  </si>
  <si>
    <t>RESULTATS 3ème DIV.</t>
  </si>
  <si>
    <t>Rhone 2</t>
  </si>
  <si>
    <t>Rhone 1</t>
  </si>
  <si>
    <t>Ain 1</t>
  </si>
  <si>
    <t>Ain 2</t>
  </si>
  <si>
    <t>Nord</t>
  </si>
  <si>
    <t>Deux Savoie</t>
  </si>
  <si>
    <t>Centre</t>
  </si>
  <si>
    <t xml:space="preserve">Pays de la Loire </t>
  </si>
  <si>
    <t xml:space="preserve">Classement </t>
  </si>
  <si>
    <t>Règlement Sportif</t>
  </si>
  <si>
    <t>'=SI(OU(AM6="";BG6="";BG6="");"";RANG(BG6;$BG$6:$BG$37)+SOMME(-AS6/100)+(AY6/1000)+NB.SI(AM$6:AM$37;"&lt;="&amp;AM6+1)/10000+LIGNE()/100000)</t>
  </si>
  <si>
    <t>=SI(OU(AM6="";BG6="";BG6="");"";RANG(BG6;$BG$6:$BG$37)+SOMME(-AS6/100)+(AY6/1000)+NB.SI(AM$6:AM$37;"&lt;="&amp;AM6+1)/10000+LIGNE()/100000)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</si>
</sst>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8"/>
      <color rgb="FFFF0000"/>
      <name val="Times New Roman"/>
      <family val="1"/>
    </font>
    <font>
      <sz val="10"/>
      <name val="Arial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12"/>
      <name val="Times New Roman"/>
      <family val="1"/>
    </font>
    <font>
      <sz val="18"/>
      <name val="Arial"/>
      <family val="2"/>
    </font>
    <font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FF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" xfId="0" applyFont="1" applyBorder="1"/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Border="1"/>
    <xf numFmtId="0" fontId="3" fillId="0" borderId="37" xfId="0" applyFont="1" applyBorder="1"/>
    <xf numFmtId="0" fontId="0" fillId="0" borderId="37" xfId="0" applyBorder="1"/>
    <xf numFmtId="0" fontId="4" fillId="0" borderId="20" xfId="0" applyFont="1" applyBorder="1" applyAlignment="1">
      <alignment horizontal="center"/>
    </xf>
    <xf numFmtId="0" fontId="3" fillId="0" borderId="45" xfId="0" applyFont="1" applyBorder="1"/>
    <xf numFmtId="0" fontId="3" fillId="0" borderId="45" xfId="0" applyFont="1" applyBorder="1" applyAlignment="1">
      <alignment horizontal="center" vertical="center"/>
    </xf>
    <xf numFmtId="0" fontId="0" fillId="0" borderId="45" xfId="0" applyBorder="1"/>
    <xf numFmtId="0" fontId="5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0" fillId="0" borderId="45" xfId="0" applyFill="1" applyBorder="1"/>
    <xf numFmtId="0" fontId="0" fillId="0" borderId="37" xfId="0" applyFill="1" applyBorder="1"/>
    <xf numFmtId="0" fontId="3" fillId="0" borderId="14" xfId="0" quotePrefix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21" xfId="0" quotePrefix="1" applyFont="1" applyBorder="1" applyAlignment="1">
      <alignment horizontal="center" vertical="center"/>
    </xf>
    <xf numFmtId="0" fontId="3" fillId="0" borderId="2" xfId="0" applyFont="1" applyBorder="1"/>
    <xf numFmtId="0" fontId="3" fillId="0" borderId="12" xfId="0" applyFont="1" applyBorder="1"/>
    <xf numFmtId="0" fontId="3" fillId="0" borderId="44" xfId="0" applyFont="1" applyFill="1" applyBorder="1" applyAlignment="1">
      <alignment horizontal="center" vertical="center"/>
    </xf>
    <xf numFmtId="0" fontId="2" fillId="0" borderId="35" xfId="0" quotePrefix="1" applyFont="1" applyFill="1" applyBorder="1" applyAlignment="1">
      <alignment horizontal="center" vertical="center"/>
    </xf>
    <xf numFmtId="0" fontId="2" fillId="0" borderId="46" xfId="0" quotePrefix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4" xfId="0" quotePrefix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36" xfId="0" quotePrefix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35" xfId="0" quotePrefix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25" xfId="0" quotePrefix="1" applyFont="1" applyBorder="1" applyAlignment="1">
      <alignment horizontal="center" vertical="center"/>
    </xf>
    <xf numFmtId="0" fontId="3" fillId="0" borderId="39" xfId="0" quotePrefix="1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9" fillId="2" borderId="20" xfId="0" quotePrefix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17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19" xfId="0" quotePrefix="1" applyFont="1" applyBorder="1" applyAlignment="1">
      <alignment horizontal="center" vertical="center"/>
    </xf>
    <xf numFmtId="0" fontId="3" fillId="0" borderId="26" xfId="0" quotePrefix="1" applyFont="1" applyBorder="1" applyAlignment="1">
      <alignment horizontal="center" vertical="center"/>
    </xf>
    <xf numFmtId="0" fontId="3" fillId="0" borderId="27" xfId="0" quotePrefix="1" applyFont="1" applyBorder="1" applyAlignment="1">
      <alignment horizontal="center" vertical="center"/>
    </xf>
    <xf numFmtId="0" fontId="3" fillId="0" borderId="28" xfId="0" quotePrefix="1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3" fillId="0" borderId="29" xfId="0" quotePrefix="1" applyFont="1" applyBorder="1" applyAlignment="1">
      <alignment horizontal="center" vertical="center"/>
    </xf>
    <xf numFmtId="0" fontId="3" fillId="0" borderId="30" xfId="0" quotePrefix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9" xfId="0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" fillId="4" borderId="20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8" borderId="46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13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9" fillId="2" borderId="18" xfId="0" quotePrefix="1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0" xfId="0" quotePrefix="1" applyFont="1"/>
    <xf numFmtId="0" fontId="10" fillId="0" borderId="0" xfId="0" applyFont="1"/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9FFCC"/>
        </patternFill>
      </fill>
    </dxf>
    <dxf>
      <font>
        <color rgb="FFFF0000"/>
      </font>
    </dxf>
    <dxf>
      <font>
        <color rgb="FF0070C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33CC33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66FF66"/>
      <color rgb="FFFF66FF"/>
      <color rgb="FF00FFFF"/>
      <color rgb="FF4BD0FF"/>
      <color rgb="FFFFCCCC"/>
      <color rgb="FFFF9999"/>
      <color rgb="FFCCECFF"/>
      <color rgb="FF99FFCC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5"/>
  <sheetViews>
    <sheetView tabSelected="1" topLeftCell="Z1" zoomScale="70" zoomScaleNormal="70" zoomScaleSheetLayoutView="70" workbookViewId="0">
      <selection activeCell="AT1" sqref="AT1:AU1048576"/>
    </sheetView>
  </sheetViews>
  <sheetFormatPr baseColWidth="10" defaultRowHeight="15.75"/>
  <cols>
    <col min="1" max="1" width="5.5703125" style="2" customWidth="1"/>
    <col min="2" max="2" width="26.5703125" style="2" customWidth="1"/>
    <col min="3" max="3" width="24.5703125" style="2" customWidth="1"/>
    <col min="4" max="4" width="13.140625" style="2" customWidth="1"/>
    <col min="5" max="5" width="7.7109375" style="2" customWidth="1"/>
    <col min="6" max="6" width="6.140625" style="4" customWidth="1"/>
    <col min="7" max="7" width="8.5703125" style="2" customWidth="1"/>
    <col min="8" max="8" width="7.140625" style="2" hidden="1" customWidth="1"/>
    <col min="9" max="9" width="24.7109375" style="2" customWidth="1"/>
    <col min="10" max="10" width="9.85546875" style="9" customWidth="1"/>
    <col min="11" max="11" width="9.140625" style="2" customWidth="1"/>
    <col min="12" max="12" width="7.140625" style="2" customWidth="1"/>
    <col min="13" max="13" width="2.42578125" style="2" customWidth="1"/>
    <col min="14" max="14" width="6.42578125" style="2" customWidth="1"/>
    <col min="15" max="15" width="6.85546875" style="2" customWidth="1"/>
    <col min="16" max="16" width="11" style="2" hidden="1" customWidth="1"/>
    <col min="17" max="17" width="24.7109375" style="2" customWidth="1"/>
    <col min="18" max="18" width="7.85546875" style="9" customWidth="1"/>
    <col min="19" max="19" width="8.5703125" style="9" customWidth="1"/>
    <col min="20" max="20" width="7.7109375" style="9" customWidth="1"/>
    <col min="21" max="21" width="7.85546875" style="2" customWidth="1"/>
    <col min="22" max="22" width="5.28515625" style="2" customWidth="1"/>
    <col min="23" max="23" width="8" customWidth="1"/>
    <col min="24" max="24" width="0.140625" customWidth="1"/>
    <col min="25" max="25" width="24.85546875" style="2" customWidth="1"/>
    <col min="26" max="26" width="7.85546875" style="9" customWidth="1"/>
    <col min="27" max="27" width="9.42578125" style="9" customWidth="1"/>
    <col min="28" max="28" width="6.5703125" style="9" customWidth="1"/>
    <col min="29" max="29" width="9.140625" style="2" customWidth="1"/>
    <col min="30" max="30" width="5.85546875" customWidth="1"/>
    <col min="31" max="31" width="7.5703125" style="2" customWidth="1"/>
    <col min="32" max="32" width="5.85546875" style="2" hidden="1" customWidth="1"/>
    <col min="33" max="33" width="24.42578125" style="2" customWidth="1"/>
    <col min="34" max="34" width="10.28515625" style="9" customWidth="1"/>
    <col min="35" max="35" width="9.42578125" style="9" customWidth="1"/>
    <col min="36" max="36" width="7" style="9" customWidth="1"/>
    <col min="37" max="37" width="6.42578125" style="9" customWidth="1"/>
    <col min="38" max="38" width="7.140625" style="2" customWidth="1"/>
    <col min="39" max="39" width="24.28515625" style="2" customWidth="1"/>
    <col min="40" max="40" width="6.140625" style="9" customWidth="1"/>
    <col min="41" max="41" width="9.85546875" style="9" customWidth="1"/>
    <col min="42" max="42" width="10.140625" style="9" customWidth="1"/>
    <col min="43" max="43" width="9.140625" style="9" customWidth="1"/>
    <col min="44" max="44" width="10.85546875" style="9" customWidth="1"/>
    <col min="45" max="45" width="14.7109375" style="9" customWidth="1"/>
    <col min="46" max="46" width="8.5703125" style="2" customWidth="1"/>
    <col min="47" max="47" width="10" style="2" customWidth="1"/>
    <col min="48" max="48" width="8.7109375" style="2" customWidth="1"/>
    <col min="49" max="49" width="8.140625" style="2" customWidth="1"/>
    <col min="50" max="50" width="19.42578125" style="2" customWidth="1"/>
    <col min="51" max="51" width="10.85546875" style="2" customWidth="1"/>
    <col min="52" max="52" width="3.42578125" style="2" customWidth="1"/>
    <col min="53" max="53" width="9.42578125" style="2" customWidth="1"/>
    <col min="54" max="54" width="10.42578125" style="2" customWidth="1"/>
    <col min="55" max="55" width="9.5703125" style="2" customWidth="1"/>
    <col min="56" max="56" width="13.85546875" style="2" customWidth="1"/>
    <col min="57" max="57" width="6.5703125" style="2" customWidth="1"/>
    <col min="58" max="58" width="12.28515625" style="2" customWidth="1"/>
    <col min="59" max="59" width="19.85546875" style="2" customWidth="1"/>
    <col min="60" max="60" width="13.5703125" style="2" customWidth="1"/>
    <col min="61" max="61" width="7.28515625" style="2" customWidth="1"/>
    <col min="62" max="62" width="7.7109375" style="28" customWidth="1"/>
    <col min="63" max="63" width="10.7109375" style="9" customWidth="1"/>
    <col min="64" max="64" width="28.7109375" style="2" customWidth="1"/>
    <col min="65" max="65" width="21.85546875" style="2" customWidth="1"/>
    <col min="66" max="66" width="9.28515625" customWidth="1"/>
    <col min="67" max="67" width="10.42578125" customWidth="1"/>
    <col min="68" max="68" width="8.5703125" customWidth="1"/>
    <col min="69" max="69" width="8.7109375" hidden="1" customWidth="1"/>
    <col min="70" max="71" width="7.7109375" customWidth="1"/>
    <col min="72" max="73" width="7.7109375" style="2" customWidth="1"/>
    <col min="74" max="81" width="7.7109375" style="9" customWidth="1"/>
    <col min="82" max="85" width="7.7109375" style="2" customWidth="1"/>
    <col min="86" max="16384" width="11.42578125" style="2"/>
  </cols>
  <sheetData>
    <row r="1" spans="1:85" ht="24.75" customHeight="1" thickBot="1">
      <c r="F1" s="126"/>
      <c r="G1" s="127" t="s">
        <v>0</v>
      </c>
      <c r="H1" s="127"/>
      <c r="I1" s="128"/>
      <c r="J1" s="193" t="s">
        <v>6</v>
      </c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29"/>
      <c r="X1" s="129"/>
      <c r="Y1" s="130"/>
      <c r="Z1" s="131"/>
      <c r="AA1" s="131"/>
      <c r="AB1" s="131"/>
      <c r="AC1" s="132"/>
      <c r="AD1" s="133"/>
      <c r="AE1" s="134"/>
      <c r="AF1" s="134"/>
      <c r="AG1" s="134"/>
      <c r="AH1" s="135"/>
      <c r="AI1" s="135"/>
      <c r="AJ1" s="135"/>
      <c r="AK1" s="135"/>
      <c r="AL1" s="239" t="s">
        <v>32</v>
      </c>
      <c r="AM1" s="240"/>
      <c r="AN1" s="241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34"/>
      <c r="BH1" s="134"/>
      <c r="BI1" s="134"/>
      <c r="BJ1" s="223" t="s">
        <v>83</v>
      </c>
      <c r="BK1" s="224"/>
      <c r="BL1" s="224"/>
      <c r="BM1" s="225"/>
      <c r="BN1" s="172" t="s">
        <v>88</v>
      </c>
      <c r="BO1" s="173"/>
      <c r="BP1" s="173"/>
      <c r="BQ1" s="173"/>
      <c r="BR1" s="173"/>
      <c r="BS1" s="173"/>
      <c r="BT1" s="173"/>
      <c r="BU1" s="173"/>
      <c r="BV1" s="173" t="s">
        <v>89</v>
      </c>
      <c r="BW1" s="173"/>
      <c r="BX1" s="173"/>
      <c r="BY1" s="173"/>
      <c r="BZ1" s="173"/>
      <c r="CA1" s="173"/>
      <c r="CB1" s="173"/>
      <c r="CC1" s="173"/>
      <c r="CD1" s="55"/>
      <c r="CE1" s="55"/>
      <c r="CF1" s="55"/>
      <c r="CG1" s="139"/>
    </row>
    <row r="2" spans="1:85" ht="29.25" customHeight="1" thickBot="1">
      <c r="F2" s="126"/>
      <c r="G2" s="150" t="s">
        <v>81</v>
      </c>
      <c r="H2" s="127"/>
      <c r="I2" s="128"/>
      <c r="J2" s="194" t="s">
        <v>33</v>
      </c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29"/>
      <c r="X2" s="129"/>
      <c r="Y2" s="136" t="s">
        <v>82</v>
      </c>
      <c r="Z2" s="137"/>
      <c r="AA2" s="137"/>
      <c r="AB2" s="137"/>
      <c r="AC2" s="138"/>
      <c r="AD2" s="133"/>
      <c r="AE2" s="134"/>
      <c r="AF2" s="134"/>
      <c r="AG2" s="134"/>
      <c r="AH2" s="135"/>
      <c r="AI2" s="135"/>
      <c r="AJ2" s="135"/>
      <c r="AK2" s="135"/>
      <c r="AL2" s="251" t="s">
        <v>98</v>
      </c>
      <c r="AM2" s="251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34"/>
      <c r="BH2" s="134"/>
      <c r="BI2" s="134"/>
      <c r="BJ2" s="226"/>
      <c r="BK2" s="227"/>
      <c r="BL2" s="227"/>
      <c r="BM2" s="228"/>
      <c r="BN2" s="174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56"/>
      <c r="CE2" s="56"/>
      <c r="CF2" s="56"/>
      <c r="CG2" s="140"/>
    </row>
    <row r="3" spans="1:85" ht="25.5" customHeight="1" thickBot="1">
      <c r="AL3" s="250" t="s">
        <v>99</v>
      </c>
      <c r="AM3" s="250"/>
      <c r="AO3" s="247" t="s">
        <v>25</v>
      </c>
      <c r="AP3" s="248"/>
      <c r="AQ3" s="248"/>
      <c r="AR3" s="249"/>
      <c r="AS3" s="82" t="s">
        <v>25</v>
      </c>
      <c r="AT3" s="244" t="s">
        <v>27</v>
      </c>
      <c r="AU3" s="245"/>
      <c r="AV3" s="245"/>
      <c r="AW3" s="246"/>
      <c r="AX3" s="233" t="s">
        <v>26</v>
      </c>
      <c r="AY3" s="234" t="s">
        <v>31</v>
      </c>
      <c r="AZ3" s="55"/>
      <c r="BA3" s="236" t="s">
        <v>18</v>
      </c>
      <c r="BB3" s="237"/>
      <c r="BC3" s="237"/>
      <c r="BD3" s="238"/>
      <c r="BE3" s="32"/>
      <c r="BF3" s="148" t="s">
        <v>28</v>
      </c>
      <c r="BH3" s="32"/>
      <c r="BI3" s="32"/>
      <c r="BJ3" s="221" t="s">
        <v>21</v>
      </c>
      <c r="BK3" s="217" t="s">
        <v>29</v>
      </c>
      <c r="BL3" s="219" t="s">
        <v>23</v>
      </c>
      <c r="BM3" s="14"/>
      <c r="BN3" s="97" t="s">
        <v>28</v>
      </c>
      <c r="BO3" s="242" t="s">
        <v>87</v>
      </c>
      <c r="BP3" s="231" t="s">
        <v>86</v>
      </c>
      <c r="BQ3" s="229" t="s">
        <v>31</v>
      </c>
      <c r="BR3" s="214" t="s">
        <v>18</v>
      </c>
      <c r="BS3" s="215"/>
      <c r="BT3" s="215"/>
      <c r="BU3" s="216"/>
      <c r="BV3" s="214" t="s">
        <v>25</v>
      </c>
      <c r="BW3" s="215"/>
      <c r="BX3" s="215"/>
      <c r="BY3" s="216"/>
      <c r="BZ3" s="214" t="s">
        <v>27</v>
      </c>
      <c r="CA3" s="215"/>
      <c r="CB3" s="215"/>
      <c r="CC3" s="216"/>
      <c r="CD3" s="214" t="s">
        <v>34</v>
      </c>
      <c r="CE3" s="215"/>
      <c r="CF3" s="215"/>
      <c r="CG3" s="216"/>
    </row>
    <row r="4" spans="1:85" ht="16.5" thickBot="1">
      <c r="D4" s="171" t="s">
        <v>80</v>
      </c>
      <c r="F4" s="5" t="s">
        <v>3</v>
      </c>
      <c r="G4" s="7" t="s">
        <v>5</v>
      </c>
      <c r="H4" s="7" t="s">
        <v>34</v>
      </c>
      <c r="I4" s="1" t="s">
        <v>1</v>
      </c>
      <c r="J4" s="188" t="s">
        <v>24</v>
      </c>
      <c r="K4" s="1" t="s">
        <v>85</v>
      </c>
      <c r="L4" s="1" t="s">
        <v>2</v>
      </c>
      <c r="N4" s="5" t="s">
        <v>3</v>
      </c>
      <c r="O4" s="7" t="s">
        <v>5</v>
      </c>
      <c r="P4" s="7" t="s">
        <v>34</v>
      </c>
      <c r="Q4" s="1" t="s">
        <v>4</v>
      </c>
      <c r="R4" s="27" t="s">
        <v>24</v>
      </c>
      <c r="S4" s="1" t="s">
        <v>85</v>
      </c>
      <c r="T4" s="1" t="s">
        <v>2</v>
      </c>
      <c r="U4"/>
      <c r="V4" s="5" t="s">
        <v>3</v>
      </c>
      <c r="W4" s="7" t="s">
        <v>5</v>
      </c>
      <c r="X4" s="7" t="s">
        <v>34</v>
      </c>
      <c r="Y4" s="1" t="s">
        <v>7</v>
      </c>
      <c r="Z4" s="27" t="s">
        <v>24</v>
      </c>
      <c r="AA4" s="1" t="s">
        <v>85</v>
      </c>
      <c r="AB4" s="1" t="s">
        <v>2</v>
      </c>
      <c r="AC4"/>
      <c r="AD4" s="5" t="s">
        <v>3</v>
      </c>
      <c r="AE4" s="7" t="s">
        <v>5</v>
      </c>
      <c r="AF4" s="7" t="s">
        <v>34</v>
      </c>
      <c r="AG4" s="1" t="s">
        <v>20</v>
      </c>
      <c r="AH4" s="27" t="s">
        <v>24</v>
      </c>
      <c r="AI4" s="1" t="s">
        <v>85</v>
      </c>
      <c r="AJ4" s="1" t="s">
        <v>2</v>
      </c>
      <c r="AK4" s="29"/>
      <c r="AO4" s="15" t="s">
        <v>14</v>
      </c>
      <c r="AP4" s="16" t="s">
        <v>15</v>
      </c>
      <c r="AQ4" s="16" t="s">
        <v>16</v>
      </c>
      <c r="AR4" s="17" t="s">
        <v>17</v>
      </c>
      <c r="AS4" s="36"/>
      <c r="AT4" s="15" t="s">
        <v>14</v>
      </c>
      <c r="AU4" s="16" t="s">
        <v>15</v>
      </c>
      <c r="AV4" s="16" t="s">
        <v>16</v>
      </c>
      <c r="AW4" s="17" t="s">
        <v>17</v>
      </c>
      <c r="AX4" s="233"/>
      <c r="AY4" s="235"/>
      <c r="AZ4" s="56"/>
      <c r="BA4" s="15" t="s">
        <v>14</v>
      </c>
      <c r="BB4" s="16" t="s">
        <v>15</v>
      </c>
      <c r="BC4" s="16" t="s">
        <v>16</v>
      </c>
      <c r="BD4" s="17" t="s">
        <v>17</v>
      </c>
      <c r="BE4" s="147"/>
      <c r="BF4" s="149" t="s">
        <v>2</v>
      </c>
      <c r="BG4" s="83" t="s">
        <v>19</v>
      </c>
      <c r="BH4" s="33" t="s">
        <v>22</v>
      </c>
      <c r="BI4" s="141"/>
      <c r="BJ4" s="222"/>
      <c r="BK4" s="218"/>
      <c r="BL4" s="220"/>
      <c r="BM4" s="26"/>
      <c r="BN4" s="98" t="s">
        <v>2</v>
      </c>
      <c r="BO4" s="243"/>
      <c r="BP4" s="232"/>
      <c r="BQ4" s="230"/>
      <c r="BR4" s="94" t="s">
        <v>14</v>
      </c>
      <c r="BS4" s="95" t="s">
        <v>15</v>
      </c>
      <c r="BT4" s="95" t="s">
        <v>16</v>
      </c>
      <c r="BU4" s="96" t="s">
        <v>17</v>
      </c>
      <c r="BV4" s="94" t="s">
        <v>14</v>
      </c>
      <c r="BW4" s="95" t="s">
        <v>15</v>
      </c>
      <c r="BX4" s="95" t="s">
        <v>16</v>
      </c>
      <c r="BY4" s="96" t="s">
        <v>17</v>
      </c>
      <c r="BZ4" s="94" t="s">
        <v>14</v>
      </c>
      <c r="CA4" s="95" t="s">
        <v>15</v>
      </c>
      <c r="CB4" s="95" t="s">
        <v>16</v>
      </c>
      <c r="CC4" s="96" t="s">
        <v>17</v>
      </c>
      <c r="CD4" s="94" t="s">
        <v>14</v>
      </c>
      <c r="CE4" s="95" t="s">
        <v>15</v>
      </c>
      <c r="CF4" s="95" t="s">
        <v>16</v>
      </c>
      <c r="CG4" s="96" t="s">
        <v>17</v>
      </c>
    </row>
    <row r="5" spans="1:85" ht="9" customHeight="1" thickBot="1">
      <c r="J5" s="32"/>
      <c r="K5" s="30"/>
      <c r="L5" s="30"/>
      <c r="T5" s="30"/>
      <c r="U5"/>
      <c r="W5" s="2"/>
      <c r="X5" s="2"/>
      <c r="AB5" s="30"/>
      <c r="AC5"/>
      <c r="AD5" s="2"/>
      <c r="AJ5" s="30"/>
      <c r="AK5" s="30"/>
      <c r="AT5" s="9"/>
      <c r="AU5" s="9"/>
      <c r="AV5" s="9"/>
      <c r="AW5" s="9"/>
      <c r="AX5" s="9"/>
      <c r="AY5" s="9"/>
      <c r="BA5" s="9"/>
      <c r="BB5" s="9"/>
      <c r="BC5" s="9"/>
      <c r="BD5" s="9"/>
      <c r="BE5" s="9"/>
      <c r="BF5" s="9"/>
      <c r="BL5" s="9"/>
      <c r="BM5" s="9"/>
    </row>
    <row r="6" spans="1:85" ht="20.100000000000001" customHeight="1">
      <c r="A6" s="9">
        <v>1</v>
      </c>
      <c r="B6" s="196" t="s">
        <v>66</v>
      </c>
      <c r="C6" s="10" t="s">
        <v>48</v>
      </c>
      <c r="D6" s="198">
        <v>19</v>
      </c>
      <c r="E6" s="151"/>
      <c r="F6" s="208">
        <v>1</v>
      </c>
      <c r="G6" s="107">
        <v>1</v>
      </c>
      <c r="H6" s="155">
        <f>+G7</f>
        <v>2</v>
      </c>
      <c r="I6" s="185" t="str">
        <f t="shared" ref="I6:I37" si="0">IF(ISNA(MATCH(G6,$D$6:$D$37,0)),"",INDEX($B$6:$B$37,MATCH(G6,$D$6:$D$37,0)))</f>
        <v>GOMAS C</v>
      </c>
      <c r="J6" s="165">
        <v>11</v>
      </c>
      <c r="K6" s="146">
        <f>+J7</f>
        <v>11</v>
      </c>
      <c r="L6" s="51">
        <f>IF(J6+J7=0,0,IF(J6=J7,1,IF(J6&gt;J7,3,0)))</f>
        <v>1</v>
      </c>
      <c r="M6" s="31"/>
      <c r="N6" s="208">
        <v>1</v>
      </c>
      <c r="O6" s="8">
        <v>1</v>
      </c>
      <c r="P6" s="99">
        <f>+O7</f>
        <v>31</v>
      </c>
      <c r="Q6" s="169" t="str">
        <f t="shared" ref="Q6:Q37" si="1">IF(ISNA(MATCH(O6,$D$6:$D$37,0)),"",INDEX($B$6:$B$37,MATCH(O6,$D$6:$D$37,0)))</f>
        <v>GOMAS C</v>
      </c>
      <c r="R6" s="8">
        <v>11</v>
      </c>
      <c r="S6" s="124">
        <f>+R7</f>
        <v>8</v>
      </c>
      <c r="T6" s="51">
        <f>IF(R6+R7=0,0,IF(R6=R7,1,IF(R6&gt;R7,3,0)))</f>
        <v>3</v>
      </c>
      <c r="U6" s="40"/>
      <c r="V6" s="208">
        <v>1</v>
      </c>
      <c r="W6" s="8">
        <v>1</v>
      </c>
      <c r="X6" s="103">
        <f>+W7</f>
        <v>25</v>
      </c>
      <c r="Y6" s="169" t="str">
        <f t="shared" ref="Y6:Y37" si="2">IF(ISNA(MATCH(W6,$D$6:$D$37,0)),"",INDEX($B$6:$B$37,MATCH(W6,$D$6:$D$37,0)))</f>
        <v>GOMAS C</v>
      </c>
      <c r="Z6" s="8">
        <v>12</v>
      </c>
      <c r="AA6" s="124">
        <f>+Z7</f>
        <v>12</v>
      </c>
      <c r="AB6" s="51">
        <f>IF(Z6+Z7=0,0,IF(Z6=Z7,1,IF(Z6&gt;Z7,3,0)))</f>
        <v>1</v>
      </c>
      <c r="AC6" s="40"/>
      <c r="AD6" s="208">
        <v>1</v>
      </c>
      <c r="AE6" s="8">
        <v>1</v>
      </c>
      <c r="AF6" s="99">
        <f>+AE7</f>
        <v>6</v>
      </c>
      <c r="AG6" s="169" t="str">
        <f t="shared" ref="AG6:AG37" si="3">IF(ISNA(MATCH(AE6,$D$6:$D$37,0)),"",INDEX($B$6:$B$37,MATCH(AE6,$D$6:$D$37,0)))</f>
        <v>GOMAS C</v>
      </c>
      <c r="AH6" s="8">
        <v>13</v>
      </c>
      <c r="AI6" s="124">
        <f>+AH7</f>
        <v>8</v>
      </c>
      <c r="AJ6" s="51">
        <f>IF(AH6+AH7=0,0,IF(AH6=AH7,1,IF(AH6&gt;AH7,3,0)))</f>
        <v>3</v>
      </c>
      <c r="AK6" s="53"/>
      <c r="AL6" s="6">
        <v>1</v>
      </c>
      <c r="AM6" s="58" t="str">
        <f t="shared" ref="AM6:AM37" si="4">+I6</f>
        <v>GOMAS C</v>
      </c>
      <c r="AN6" s="8"/>
      <c r="AO6" s="181">
        <f t="shared" ref="AO6:AO37" si="5">VLOOKUP(AM6,$I$6:$J$37,2,0)</f>
        <v>11</v>
      </c>
      <c r="AP6" s="63">
        <f t="shared" ref="AP6:AP37" si="6">VLOOKUP(AM6,$Q$6:$R$37,2,0)</f>
        <v>11</v>
      </c>
      <c r="AQ6" s="63">
        <f t="shared" ref="AQ6:AQ37" si="7">VLOOKUP(AM6,$Y$6:$Z$37,2,0)</f>
        <v>12</v>
      </c>
      <c r="AR6" s="64">
        <f t="shared" ref="AR6:AR37" si="8">VLOOKUP(AM6,$AG$6:$AH$37,2,0)</f>
        <v>13</v>
      </c>
      <c r="AS6" s="65">
        <f>SUMIF(AO6:AR6,"&lt;&gt;#N/A",AO6:AR6)</f>
        <v>47</v>
      </c>
      <c r="AT6" s="115">
        <f>VLOOKUP(AM6,$I$6:$K$37,3,0)</f>
        <v>11</v>
      </c>
      <c r="AU6" s="63">
        <f t="shared" ref="AU6:AU37" si="9">VLOOKUP(AM6,$Q$6:$S$37,3,0)</f>
        <v>8</v>
      </c>
      <c r="AV6" s="63">
        <f t="shared" ref="AV6:AV37" si="10">VLOOKUP(AM6,$Y$6:$AA$37,3,0)</f>
        <v>12</v>
      </c>
      <c r="AW6" s="66">
        <f t="shared" ref="AW6:AW37" si="11">VLOOKUP(AM6,$AG$6:$AI$37,3,0)</f>
        <v>8</v>
      </c>
      <c r="AX6" s="77">
        <f>SUMIF(AT6:AW6,"&lt;&gt;#N/A",AT6:AW6)</f>
        <v>39</v>
      </c>
      <c r="AY6" s="10">
        <f>SUM(AS6-AX6)</f>
        <v>8</v>
      </c>
      <c r="BA6" s="18" t="str">
        <f>IF(AO6+AT6=0,"0",IF(AO6=AT6,"N",IF(AO6&gt;AT6,"V",IF(AO6&lt;AT6,"D"))))</f>
        <v>N</v>
      </c>
      <c r="BB6" s="19" t="str">
        <f>IF(AP6+AU6=0,"0",IF(AP6=AU6,"N",IF(AP6&gt;AU6,"V",IF(AP6&lt;AU6,"D"))))</f>
        <v>V</v>
      </c>
      <c r="BC6" s="19" t="str">
        <f>IF(AQ6+AV6=0,"0",IF(AQ6=AV6,"N",IF(AQ6&gt;AV6,"V",IF(AQ6&lt;AV6,"D"))))</f>
        <v>N</v>
      </c>
      <c r="BD6" s="20" t="str">
        <f>IF(AR6+AW6=0,"0",IF(AR6=AW6,"N",IF(AR6&gt;AW6,"V",IF(AR6&lt;AW6,"D"))))</f>
        <v>V</v>
      </c>
      <c r="BE6" s="124"/>
      <c r="BF6" s="10">
        <f>VLOOKUP(AM6,$I$6:$L$37,4,0)+VLOOKUP(AM6,$Q$6:$T$37,4,0)+VLOOKUP(AM6,$Y$6:$AB$37,4,0)+VLOOKUP(AM6,$AG$6:$AJ$37,4,0)</f>
        <v>8</v>
      </c>
      <c r="BG6" s="204" t="s">
        <v>101</v>
      </c>
      <c r="BH6" s="2">
        <f>IF(AM6="","",SMALL(BG$6:BG$37,ROWS(AS$6:AS6)))</f>
        <v>0.49814999999999998</v>
      </c>
      <c r="BJ6" s="92">
        <f>IF(BH6="","",1)</f>
        <v>1</v>
      </c>
      <c r="BK6" s="114">
        <f>IF(OR(AL6="",AS6="",AX6=""),"",INDEX($AL$6:$AL$37,MATCH(BH6,$BG$6:$BG$37,0)))</f>
        <v>10</v>
      </c>
      <c r="BL6" s="81" t="str">
        <f>IF(OR(AM6="",AS6="",AX6=""),"",INDEX($AM$6:$AM$37,MATCH(BH6,$BG$6:$BG$37,0)))</f>
        <v>MALIGEAY M.</v>
      </c>
      <c r="BM6" s="51"/>
      <c r="BN6" s="190">
        <f t="shared" ref="BN6:BN37" si="12">IF(OR(BF6="",AU6="",BA6=""),"",INDEX($BF$6:$BF$37,MATCH(BH6,$BG$6:$BG$37,0)))</f>
        <v>12</v>
      </c>
      <c r="BO6" s="189">
        <f>SUM(BV6:BY6)</f>
        <v>52</v>
      </c>
      <c r="BP6" s="187">
        <f>SUM(BZ6:CC6)</f>
        <v>18</v>
      </c>
      <c r="BQ6" s="145">
        <f>IF(OR(AY6=""),"",INDEX($AY$6:$AY$37,MATCH(BH6,$BG$6:$BG$37,0)))</f>
        <v>34</v>
      </c>
      <c r="BR6" s="142" t="str">
        <f>IF(OR(BA6="",BG6="",BH6=""),"",INDEX($BA$6:$BA$37,MATCH(BH6,$BG$6:$BG$37,0)))</f>
        <v>V</v>
      </c>
      <c r="BS6" s="19" t="str">
        <f>IF(OR(BB6="",BH6="",BG6=""),"",INDEX($BB$6:$BB$37,MATCH(BH6,$BG$6:$BG$37,0)))</f>
        <v>V</v>
      </c>
      <c r="BT6" s="19" t="str">
        <f>IF(OR(BC6="",BG6="",BH6=""),"",INDEX($BC$6:$BC$37,MATCH(BH6,$BG$6:$BG$37,0)))</f>
        <v>V</v>
      </c>
      <c r="BU6" s="84" t="str">
        <f>IF(OR(BD6="",BH6="",BG6=""),"",INDEX($BD$6:$BD$37,MATCH(BH6,$BG$6:$BG$37,0)))</f>
        <v>V</v>
      </c>
      <c r="BV6" s="87">
        <f>IF(OR(AO6="",AS6="",AX6=""),"",INDEX($AO$6:$AO$37,MATCH(BH6,$BG$6:$BG$37,0)))</f>
        <v>13</v>
      </c>
      <c r="BW6" s="88">
        <f>IF(OR(AP6="",AS6="",AX6=""),"",INDEX($AP$6:$AP$37,MATCH(BH6,$BG$6:$BG$37,0)))</f>
        <v>13</v>
      </c>
      <c r="BX6" s="88">
        <f>IF(OR(AQ6="",AS6="",AX6=""),"",INDEX($AQ$6:$AQ$37,MATCH(BH6,$BG$6:$BG$37,0)))</f>
        <v>13</v>
      </c>
      <c r="BY6" s="89">
        <f>IF(OR(AR6="",AS6="",AX6=""),"",INDEX($AR$6:$AR$37,MATCH(BH6,$BG$6:$BG$37,0)))</f>
        <v>13</v>
      </c>
      <c r="BZ6" s="87">
        <f>IF(OR(AT6="",AS6="",AX6=""),"",INDEX($AT$6:$AT$37,MATCH(BH6,$BG$6:$BG$37,0)))</f>
        <v>1</v>
      </c>
      <c r="CA6" s="88">
        <f>IF(OR(AU6="",AS6="",AX6=""),"",INDEX($AU$6:$AU$37,MATCH(BH6,$BG$6:$BG$37,0)))</f>
        <v>9</v>
      </c>
      <c r="CB6" s="88">
        <f>IF(OR(AV6="",AS6="",AX6=""),"",INDEX($AV$6:$AV$37,MATCH(BH6,$BG$6:$BG$37,0)))</f>
        <v>5</v>
      </c>
      <c r="CC6" s="84">
        <f>IF(OR(AW6="",AS6="",AX6=""),"",INDEX($AW$6:$AW$37,MATCH(BH6,$BG$6:$BG$37,0)))</f>
        <v>3</v>
      </c>
      <c r="CD6" s="87">
        <f>VLOOKUP(BK6,$G$6:$H$37,2,0)</f>
        <v>9</v>
      </c>
      <c r="CE6" s="88">
        <f>VLOOKUP(BK6,$O$6:$P$37,2,0)</f>
        <v>15</v>
      </c>
      <c r="CF6" s="88">
        <f>VLOOKUP(BK6,$W$6:$X$37,2,0)</f>
        <v>8</v>
      </c>
      <c r="CG6" s="117">
        <f>VLOOKUP(BK6,$AE$6:$AF$37,2,0)</f>
        <v>19</v>
      </c>
    </row>
    <row r="7" spans="1:85" ht="20.100000000000001" customHeight="1" thickBot="1">
      <c r="A7" s="9">
        <v>2</v>
      </c>
      <c r="B7" s="154" t="s">
        <v>71</v>
      </c>
      <c r="C7" s="48" t="s">
        <v>39</v>
      </c>
      <c r="D7" s="199">
        <v>24</v>
      </c>
      <c r="E7" s="151"/>
      <c r="F7" s="209"/>
      <c r="G7" s="108">
        <v>2</v>
      </c>
      <c r="H7" s="156">
        <f>+G6</f>
        <v>1</v>
      </c>
      <c r="I7" s="186" t="str">
        <f t="shared" si="0"/>
        <v>COURTEY P.</v>
      </c>
      <c r="J7" s="166">
        <v>11</v>
      </c>
      <c r="K7" s="35">
        <f>+J6</f>
        <v>11</v>
      </c>
      <c r="L7" s="13">
        <f>IF(J6+J7=0,0,IF(J6=J7,1,IF(J6&lt;J7,3,0)))</f>
        <v>1</v>
      </c>
      <c r="M7" s="41"/>
      <c r="N7" s="209"/>
      <c r="O7" s="123">
        <v>31</v>
      </c>
      <c r="P7" s="100">
        <f>+O6</f>
        <v>1</v>
      </c>
      <c r="Q7" s="170" t="str">
        <f t="shared" si="1"/>
        <v>BILLON M.</v>
      </c>
      <c r="R7" s="123">
        <v>8</v>
      </c>
      <c r="S7" s="35">
        <f>+R6</f>
        <v>11</v>
      </c>
      <c r="T7" s="38">
        <f>IF(R6+R7=0,0,IF(R6=R7,1,IF(R6&lt;R7,3,0)))</f>
        <v>0</v>
      </c>
      <c r="U7" s="42"/>
      <c r="V7" s="209"/>
      <c r="W7" s="123">
        <v>25</v>
      </c>
      <c r="X7" s="104">
        <f>+W6</f>
        <v>1</v>
      </c>
      <c r="Y7" s="170" t="str">
        <f t="shared" si="2"/>
        <v>MATUSZAK M.H.</v>
      </c>
      <c r="Z7" s="123">
        <v>12</v>
      </c>
      <c r="AA7" s="35">
        <v>12</v>
      </c>
      <c r="AB7" s="38">
        <f>IF(Z6+Z7=0,0,IF(Z6=Z7,1,IF(Z6&lt;Z7,3,0)))</f>
        <v>1</v>
      </c>
      <c r="AC7" s="42"/>
      <c r="AD7" s="210"/>
      <c r="AE7" s="52">
        <v>6</v>
      </c>
      <c r="AF7" s="102">
        <f>+AE6</f>
        <v>1</v>
      </c>
      <c r="AG7" s="170" t="str">
        <f t="shared" si="3"/>
        <v>DUCLOS J.</v>
      </c>
      <c r="AH7" s="52">
        <v>8</v>
      </c>
      <c r="AI7" s="124">
        <f>+AH6</f>
        <v>13</v>
      </c>
      <c r="AJ7" s="38">
        <f>IF(AH6+AH7=0,0,IF(AH6=AH7,1,IF(AH6&lt;AH7,3,0)))</f>
        <v>0</v>
      </c>
      <c r="AK7" s="124"/>
      <c r="AL7" s="43">
        <v>2</v>
      </c>
      <c r="AM7" s="59" t="str">
        <f t="shared" si="4"/>
        <v>COURTEY P.</v>
      </c>
      <c r="AN7" s="37"/>
      <c r="AO7" s="182">
        <f t="shared" si="5"/>
        <v>11</v>
      </c>
      <c r="AP7" s="68">
        <f t="shared" si="6"/>
        <v>3</v>
      </c>
      <c r="AQ7" s="68">
        <f t="shared" si="7"/>
        <v>6</v>
      </c>
      <c r="AR7" s="69">
        <f t="shared" si="8"/>
        <v>13</v>
      </c>
      <c r="AS7" s="48">
        <f t="shared" ref="AS7:AS37" si="13">SUMIF(AO7:AR7,"&lt;&gt;#N/A",AO7:AR7)</f>
        <v>33</v>
      </c>
      <c r="AT7" s="67">
        <f t="shared" ref="AT7:AT37" si="14">VLOOKUP(AM7,$I$6:$K$37,3,0)</f>
        <v>11</v>
      </c>
      <c r="AU7" s="68">
        <f t="shared" si="9"/>
        <v>13</v>
      </c>
      <c r="AV7" s="68">
        <f t="shared" si="10"/>
        <v>13</v>
      </c>
      <c r="AW7" s="70">
        <f t="shared" si="11"/>
        <v>10</v>
      </c>
      <c r="AX7" s="57">
        <f t="shared" ref="AX7:AX37" si="15">SUMIF(AT7:AW7,"&lt;&gt;#N/A",AT7:AW7)</f>
        <v>47</v>
      </c>
      <c r="AY7" s="48">
        <f>SUM(AS7-AX7)</f>
        <v>-14</v>
      </c>
      <c r="BA7" s="21" t="str">
        <f>IF(AO7+AT7=0,"0",IF(AO7=AT7,"N",IF(AO7&gt;AT7,"V",IF(AO7&lt;AT7,"D"))))</f>
        <v>N</v>
      </c>
      <c r="BB7" s="12" t="str">
        <f>IF(AP7+AU7=0,"0",IF(AP7=AU7,"N",IF(AP7&gt;AU7,"V",IF(AP7&lt;AU7,"D"))))</f>
        <v>D</v>
      </c>
      <c r="BC7" s="12" t="str">
        <f>IF(AQ7+AV7=0,"0",IF(AQ7=AV7,"N",IF(AQ7&gt;AV7,"V",IF(AQ7&lt;AV7,"D"))))</f>
        <v>D</v>
      </c>
      <c r="BD7" s="22" t="str">
        <f>IF(AR7+AW7=0,"0",IF(AR7=AW7,"N",IF(AR7&gt;AW7,"V",IF(AR7&lt;AW7,"D"))))</f>
        <v>V</v>
      </c>
      <c r="BE7" s="124"/>
      <c r="BF7" s="48">
        <f>VLOOKUP(AM7,$I$6:$L$37,4,0)+VLOOKUP(AM7,$Q$6:$T$37,4,0)+VLOOKUP(AM7,$Y$6:$AB$37,4,0)+VLOOKUP(AM7,$AG$6:$AJ$37,4,0)</f>
        <v>4</v>
      </c>
      <c r="BG7" s="2">
        <f>IF(OR(AM7="",BF7="",BF7=""),"",RANK(BF7,$BF$6:$BF$37)+SUM(-AS7/100)+(AX7/1000)+COUNTIF(AM$6:AM$37,"&lt;="&amp;AM7+1)/10000+ROW()/100000)</f>
        <v>20.717070000000003</v>
      </c>
      <c r="BH7" s="2">
        <f>IF(AM7="","",SMALL(BG$6:BG$37,ROWS(AS$6:AS7)))</f>
        <v>0.50134999999999996</v>
      </c>
      <c r="BJ7" s="93">
        <f>IF(BH7="","",IF(AND(BN6=BN7,BO6=BO7,BP6=BP7),BJ6,$BJ$6+1))</f>
        <v>2</v>
      </c>
      <c r="BK7" s="90">
        <f>IF(OR(AL7="",AS7="",AX7=""),"",INDEX($AL$6:$AL$37,MATCH(BH7,$BG$6:$BG$37,0)))</f>
        <v>30</v>
      </c>
      <c r="BL7" s="62" t="str">
        <f>IF(OR(AM7="",AS7="",AX7=""),"",INDEX($AM$6:$AM$37,MATCH(BH7,$BG$6:$BG$37,0)))</f>
        <v>BILLERY B.</v>
      </c>
      <c r="BM7" s="37"/>
      <c r="BN7" s="191">
        <f t="shared" si="12"/>
        <v>12</v>
      </c>
      <c r="BO7" s="189">
        <f t="shared" ref="BO7:BO37" si="16">SUM(BV7:BY7)</f>
        <v>52</v>
      </c>
      <c r="BP7" s="187">
        <f t="shared" ref="BP7:BP37" si="17">SUM(BZ7:CC7)</f>
        <v>21</v>
      </c>
      <c r="BQ7" s="145">
        <f t="shared" ref="BQ7:BQ37" si="18">IF(OR(AY7=""),"",INDEX($AY$6:$AY$37,MATCH(BH7,$BG$6:$BG$37,0)))</f>
        <v>31</v>
      </c>
      <c r="BR7" s="143" t="str">
        <f t="shared" ref="BR7:BR37" si="19">IF(OR(BA7="",BG7="",BH7=""),"",INDEX($BA$6:$BA$37,MATCH(BH7,$BG$6:$BG$37,0)))</f>
        <v>V</v>
      </c>
      <c r="BS7" s="12" t="str">
        <f t="shared" ref="BS7:BS37" si="20">IF(OR(BB7="",BH7="",BG7=""),"",INDEX($BB$6:$BB$37,MATCH(BH7,$BG$6:$BG$37,0)))</f>
        <v>V</v>
      </c>
      <c r="BT7" s="12" t="str">
        <f>IF(OR(BC7="",BG7="",BH7=""),"",INDEX($BC$6:$BC$37,MATCH(BH7,$BG$6:$BG$37,0)))</f>
        <v>V</v>
      </c>
      <c r="BU7" s="85" t="str">
        <f>IF(OR(BD7="",BH7="",BG7=""),"",INDEX($BD$6:$BD$37,MATCH(BH7,$BG$6:$BG$37,0)))</f>
        <v>V</v>
      </c>
      <c r="BV7" s="21">
        <f>IF(OR(AO7="",AS7="",AX7=""),"",INDEX($AO$6:$AO$37,MATCH(BH7,$BG$6:$BG$37,0)))</f>
        <v>13</v>
      </c>
      <c r="BW7" s="12">
        <f>IF(OR(AO7="",AS7="",AX7=""),"",INDEX($AP$6:$AP$37,MATCH(BH7,$BG$6:$BG$37,0)))</f>
        <v>13</v>
      </c>
      <c r="BX7" s="12">
        <f>IF(OR(AQ7="",AS7="",AX7=""),"",INDEX($AQ$6:$AQ$37,MATCH(BH7,$BG$6:$BG$37,0)))</f>
        <v>13</v>
      </c>
      <c r="BY7" s="85">
        <f>IF(OR(AR7="",AS7="",AX7=""),"",INDEX($AR$6:$AR$37,MATCH(BH7,$BG$6:$BG$37,0)))</f>
        <v>13</v>
      </c>
      <c r="BZ7" s="21">
        <f>IF(OR(AT7="",AS7="",AX7=""),"",INDEX($AT$6:$AT$37,MATCH(BH7,$BG$6:$BG$37,0)))</f>
        <v>7</v>
      </c>
      <c r="CA7" s="12">
        <f>IF(OR(AU7="",AS7="",AX7=""),"",INDEX($AU$6:$AU$37,MATCH(BH7,$BG$6:$BG$37,0)))</f>
        <v>8</v>
      </c>
      <c r="CB7" s="12">
        <f>IF(OR(AV7="",AS7="",AX7=""),"",INDEX($AV$6:$AV$37,MATCH(BH7,$BG$6:$BG$37,0)))</f>
        <v>6</v>
      </c>
      <c r="CC7" s="85">
        <f>IF(OR(AW7="",AS7="",AX7=""),"",INDEX($AW$6:$AW$37,MATCH(BH7,$BG$6:$BG$37,0)))</f>
        <v>0</v>
      </c>
      <c r="CD7" s="118">
        <f>VLOOKUP(BK7,$G$6:$H$37,2,0)</f>
        <v>29</v>
      </c>
      <c r="CE7" s="116">
        <f t="shared" ref="CE7:CE37" si="21">VLOOKUP(BK7,$O$6:$P$37,2,0)</f>
        <v>32</v>
      </c>
      <c r="CF7" s="116">
        <f t="shared" ref="CF7:CF37" si="22">VLOOKUP(BK7,$W$6:$X$37,2,0)</f>
        <v>2</v>
      </c>
      <c r="CG7" s="119">
        <f t="shared" ref="CG7:CG37" si="23">VLOOKUP(BK7,$AE$6:$AF$37,2,0)</f>
        <v>21</v>
      </c>
    </row>
    <row r="8" spans="1:85" ht="20.100000000000001" customHeight="1">
      <c r="A8" s="9">
        <v>3</v>
      </c>
      <c r="B8" s="154" t="s">
        <v>53</v>
      </c>
      <c r="C8" s="48" t="s">
        <v>37</v>
      </c>
      <c r="D8" s="199">
        <v>5</v>
      </c>
      <c r="E8" s="151"/>
      <c r="F8" s="208">
        <v>2</v>
      </c>
      <c r="G8" s="109">
        <v>3</v>
      </c>
      <c r="H8" s="157">
        <f>+G9</f>
        <v>4</v>
      </c>
      <c r="I8" s="185" t="str">
        <f t="shared" si="0"/>
        <v>CABUT C.</v>
      </c>
      <c r="J8" s="165">
        <v>13</v>
      </c>
      <c r="K8" s="45">
        <f>+J9</f>
        <v>10</v>
      </c>
      <c r="L8" s="54">
        <f>IF(J8+J9=0,0,IF(J8=J9,1,IF(J8&gt;J9,3,0)))</f>
        <v>3</v>
      </c>
      <c r="M8" s="44"/>
      <c r="N8" s="210">
        <v>2</v>
      </c>
      <c r="O8" s="39">
        <v>2</v>
      </c>
      <c r="P8" s="101">
        <f>+O9</f>
        <v>4</v>
      </c>
      <c r="Q8" s="169" t="str">
        <f t="shared" si="1"/>
        <v>COURTEY P.</v>
      </c>
      <c r="R8" s="8">
        <v>3</v>
      </c>
      <c r="S8" s="45">
        <f>+R9</f>
        <v>13</v>
      </c>
      <c r="T8" s="51">
        <f>IF(R8+R9=0,0,IF(R8=R9,1,IF(R8&gt;R9,3,0)))</f>
        <v>0</v>
      </c>
      <c r="U8" s="46"/>
      <c r="V8" s="208">
        <v>2</v>
      </c>
      <c r="W8" s="8">
        <v>2</v>
      </c>
      <c r="X8" s="103">
        <f>+W9</f>
        <v>30</v>
      </c>
      <c r="Y8" s="169" t="str">
        <f t="shared" si="2"/>
        <v>COURTEY P.</v>
      </c>
      <c r="Z8" s="8">
        <v>6</v>
      </c>
      <c r="AA8" s="45">
        <f>+Z9</f>
        <v>13</v>
      </c>
      <c r="AB8" s="51">
        <f>IF(Z8+Z9=0,0,IF(Z8=Z9,1,IF(Z8&gt;Z9,3,0)))</f>
        <v>0</v>
      </c>
      <c r="AC8" s="46"/>
      <c r="AD8" s="208">
        <v>2</v>
      </c>
      <c r="AE8" s="8">
        <v>2</v>
      </c>
      <c r="AF8" s="99">
        <f>+AE9</f>
        <v>14</v>
      </c>
      <c r="AG8" s="169" t="str">
        <f t="shared" si="3"/>
        <v>COURTEY P.</v>
      </c>
      <c r="AH8" s="8">
        <v>13</v>
      </c>
      <c r="AI8" s="32">
        <f>+AH9</f>
        <v>10</v>
      </c>
      <c r="AJ8" s="51">
        <f>IF(AH8+AH9=0,0,IF(AH8=AH9,1,IF(AH8&gt;AH9,3,0)))</f>
        <v>3</v>
      </c>
      <c r="AK8" s="53"/>
      <c r="AL8" s="43">
        <v>3</v>
      </c>
      <c r="AM8" s="59" t="str">
        <f t="shared" si="4"/>
        <v>CABUT C.</v>
      </c>
      <c r="AN8" s="37"/>
      <c r="AO8" s="183">
        <f t="shared" si="5"/>
        <v>13</v>
      </c>
      <c r="AP8" s="68">
        <f t="shared" si="6"/>
        <v>9</v>
      </c>
      <c r="AQ8" s="68">
        <f t="shared" si="7"/>
        <v>13</v>
      </c>
      <c r="AR8" s="69">
        <f t="shared" si="8"/>
        <v>11</v>
      </c>
      <c r="AS8" s="177">
        <f t="shared" si="13"/>
        <v>46</v>
      </c>
      <c r="AT8" s="178">
        <f t="shared" si="14"/>
        <v>10</v>
      </c>
      <c r="AU8" s="68">
        <f t="shared" si="9"/>
        <v>11</v>
      </c>
      <c r="AV8" s="68">
        <f t="shared" si="10"/>
        <v>5</v>
      </c>
      <c r="AW8" s="70">
        <f t="shared" si="11"/>
        <v>12</v>
      </c>
      <c r="AX8" s="179">
        <f t="shared" si="15"/>
        <v>38</v>
      </c>
      <c r="AY8" s="180">
        <f>SUM(AS8-AX8)</f>
        <v>8</v>
      </c>
      <c r="BA8" s="21" t="str">
        <f>IF(AO8+AT8=0,"0",IF(AO8=AT8,"N",IF(AO8&gt;AT8,"V",IF(AO8&lt;AT8,"D"))))</f>
        <v>V</v>
      </c>
      <c r="BB8" s="12" t="str">
        <f>IF(AP8+AU8=0,"0",IF(AP8=AU8,"N",IF(AP8&gt;AU8,"V",IF(AP8&lt;AU8,"D"))))</f>
        <v>D</v>
      </c>
      <c r="BC8" s="12" t="str">
        <f>IF(AQ8+AV8=0,"0",IF(AQ8=AV8,"N",IF(AQ8&gt;AV8,"V",IF(AQ8&lt;AV8,"D"))))</f>
        <v>V</v>
      </c>
      <c r="BD8" s="22" t="str">
        <f>IF(AR8+AW8=0,"0",IF(AR8=AW8,"N",IF(AR8&gt;AW8,"V",IF(AR8&lt;AW8,"D"))))</f>
        <v>D</v>
      </c>
      <c r="BE8" s="124"/>
      <c r="BF8" s="48">
        <f>VLOOKUP(AM8,$I$6:$L$37,4,0)+VLOOKUP(AM8,$Q$6:$T$37,4,0)+VLOOKUP(AM8,$Y$6:$AB$37,4,0)+VLOOKUP(AM8,$AG$6:$AJ$37,4,0)</f>
        <v>6</v>
      </c>
      <c r="BG8" s="2">
        <f>IF(OR(AM8="",BF8="",BF8=""),"",RANK(BF8,$BF$6:$BF$37)+SUM(-AS8/100)+(AX8/1000)+COUNTIF(AM$6:AM$37,"&lt;="&amp;AM8+1)/10000+ROW()/100000)</f>
        <v>12.57808</v>
      </c>
      <c r="BH8" s="2">
        <f>IF(AM8="","",SMALL(BG$6:BG$37,ROWS(AS$6:AS8)))</f>
        <v>0.51427</v>
      </c>
      <c r="BJ8" s="93">
        <f>IF(BH8="","",IF(AND(BN7=BN8,BO7=BO8,BP7=BP8),BJ7,$BJ$6+2))</f>
        <v>3</v>
      </c>
      <c r="BK8" s="90">
        <f>IF(OR(AL8="",AS8="",AX8=""),"",INDEX($AL$6:$AL$37,MATCH(BH8,$BG$6:$BG$37,0)))</f>
        <v>22</v>
      </c>
      <c r="BL8" s="62" t="str">
        <f>IF(OR(AM8="",AS8="",AX8=""),"",INDEX($AM$6:$AM$37,MATCH(BH8,$BG$6:$BG$37,0)))</f>
        <v>BONNARD D.</v>
      </c>
      <c r="BM8" s="37"/>
      <c r="BN8" s="191">
        <f t="shared" si="12"/>
        <v>12</v>
      </c>
      <c r="BO8" s="189">
        <f t="shared" si="16"/>
        <v>51</v>
      </c>
      <c r="BP8" s="187">
        <f t="shared" si="17"/>
        <v>24</v>
      </c>
      <c r="BQ8" s="145">
        <f t="shared" si="18"/>
        <v>27</v>
      </c>
      <c r="BR8" s="143" t="str">
        <f t="shared" si="19"/>
        <v>V</v>
      </c>
      <c r="BS8" s="12" t="str">
        <f t="shared" si="20"/>
        <v>V</v>
      </c>
      <c r="BT8" s="12" t="str">
        <f t="shared" ref="BT8:BT37" si="24">IF(OR(BC8="",BG8="",BH8=""),"",INDEX($BC$6:$BC$37,MATCH(BH8,$BG$6:$BG$37,0)))</f>
        <v>V</v>
      </c>
      <c r="BU8" s="85" t="str">
        <f t="shared" ref="BU8:BU37" si="25">IF(OR(BD8="",BH8="",BG8=""),"",INDEX($BD$6:$BD$37,MATCH(BH8,$BG$6:$BG$37,0)))</f>
        <v>V</v>
      </c>
      <c r="BV8" s="21">
        <f>IF(OR(AO8="",AS8="",AX8=""),"",INDEX($AO$6:$AO$37,MATCH(BH8,$BG$6:$BG$37,0)))</f>
        <v>12</v>
      </c>
      <c r="BW8" s="12">
        <f>IF(OR(AO8="",AS8="",AX8=""),"",INDEX($AP$6:$AP$37,MATCH(BH8,$BG$6:$BG$37,0)))</f>
        <v>13</v>
      </c>
      <c r="BX8" s="12">
        <f>IF(OR(AQ8="",AS8="",AX8=""),"",INDEX($AQ$6:$AQ$37,MATCH(BH8,$BG$6:$BG$37,0)))</f>
        <v>13</v>
      </c>
      <c r="BY8" s="85">
        <f>IF(OR(AR8="",AS8="",AX8=""),"",INDEX($AR$6:$AR$37,MATCH(BH8,$BG$6:$BG$37,0)))</f>
        <v>13</v>
      </c>
      <c r="BZ8" s="21">
        <f>IF(OR(AT8="",AS8="",AX8=""),"",INDEX($AT$6:$AT$37,MATCH(BH8,$BG$6:$BG$37,0)))</f>
        <v>6</v>
      </c>
      <c r="CA8" s="12">
        <f>IF(OR(AU8="",AS8="",AX8=""),"",INDEX($AU$6:$AU$37,MATCH(BH8,$BG$6:$BG$37,0)))</f>
        <v>3</v>
      </c>
      <c r="CB8" s="12">
        <f>IF(OR(AV8="",AS8="",AX8=""),"",INDEX($AV$6:$AV$37,MATCH(BH8,$BG$6:$BG$37,0)))</f>
        <v>7</v>
      </c>
      <c r="CC8" s="85">
        <f>IF(OR(AW8="",AS8="",AX8=""),"",INDEX($AW$6:$AW$37,MATCH(BH8,$BG$6:$BG$37,0)))</f>
        <v>8</v>
      </c>
      <c r="CD8" s="118">
        <f t="shared" ref="CD8:CD37" si="26">VLOOKUP(BK8,$G$6:$H$37,2,0)</f>
        <v>21</v>
      </c>
      <c r="CE8" s="116">
        <f t="shared" si="21"/>
        <v>24</v>
      </c>
      <c r="CF8" s="116">
        <f t="shared" si="22"/>
        <v>11</v>
      </c>
      <c r="CG8" s="119">
        <f t="shared" si="23"/>
        <v>17</v>
      </c>
    </row>
    <row r="9" spans="1:85" ht="20.100000000000001" customHeight="1" thickBot="1">
      <c r="A9" s="9">
        <v>4</v>
      </c>
      <c r="B9" s="154" t="s">
        <v>73</v>
      </c>
      <c r="C9" s="48" t="s">
        <v>91</v>
      </c>
      <c r="D9" s="199">
        <v>26</v>
      </c>
      <c r="E9" s="151"/>
      <c r="F9" s="209"/>
      <c r="G9" s="110">
        <v>4</v>
      </c>
      <c r="H9" s="158">
        <f>+G8</f>
        <v>3</v>
      </c>
      <c r="I9" s="186" t="str">
        <f t="shared" si="0"/>
        <v>SINSSAINE M.T.</v>
      </c>
      <c r="J9" s="166">
        <v>10</v>
      </c>
      <c r="K9" s="146">
        <f>+J8</f>
        <v>13</v>
      </c>
      <c r="L9" s="38">
        <f>IF(J8+J9=0,0,IF(J8=J9,1,IF(J8&lt;J9,3,0)))</f>
        <v>0</v>
      </c>
      <c r="M9" s="41"/>
      <c r="N9" s="210"/>
      <c r="O9" s="52">
        <v>4</v>
      </c>
      <c r="P9" s="102">
        <f>+O8</f>
        <v>2</v>
      </c>
      <c r="Q9" s="170" t="str">
        <f t="shared" si="1"/>
        <v>SINSSAINE M.T.</v>
      </c>
      <c r="R9" s="123">
        <v>13</v>
      </c>
      <c r="S9" s="35">
        <f>+R8</f>
        <v>3</v>
      </c>
      <c r="T9" s="13">
        <f>IF(R8+R9=0,0,IF(R8=R9,1,IF(R8&lt;R9,3,0)))</f>
        <v>3</v>
      </c>
      <c r="U9" s="42"/>
      <c r="V9" s="209"/>
      <c r="W9" s="123">
        <v>30</v>
      </c>
      <c r="X9" s="104">
        <f>+W8</f>
        <v>2</v>
      </c>
      <c r="Y9" s="170" t="str">
        <f t="shared" si="2"/>
        <v>BILLERY B.</v>
      </c>
      <c r="Z9" s="123">
        <v>13</v>
      </c>
      <c r="AA9" s="35">
        <f>+Z8</f>
        <v>6</v>
      </c>
      <c r="AB9" s="13">
        <f>IF(Z8+Z9=0,0,IF(Z8=Z9,1,IF(Z8&lt;Z9,3,0)))</f>
        <v>3</v>
      </c>
      <c r="AC9" s="42"/>
      <c r="AD9" s="209"/>
      <c r="AE9" s="123">
        <v>14</v>
      </c>
      <c r="AF9" s="100">
        <f>+AE8</f>
        <v>2</v>
      </c>
      <c r="AG9" s="170" t="str">
        <f t="shared" si="3"/>
        <v>SALOMON F.</v>
      </c>
      <c r="AH9" s="123">
        <v>10</v>
      </c>
      <c r="AI9" s="125">
        <f>+AH8</f>
        <v>13</v>
      </c>
      <c r="AJ9" s="13">
        <f>IF(AH8+AH9=0,0,IF(AH8=AH9,1,IF(AH8&lt;AH9,3,0)))</f>
        <v>0</v>
      </c>
      <c r="AK9" s="124"/>
      <c r="AL9" s="47">
        <v>4</v>
      </c>
      <c r="AM9" s="59" t="str">
        <f t="shared" si="4"/>
        <v>SINSSAINE M.T.</v>
      </c>
      <c r="AN9" s="37"/>
      <c r="AO9" s="183">
        <f t="shared" si="5"/>
        <v>10</v>
      </c>
      <c r="AP9" s="68">
        <f t="shared" si="6"/>
        <v>13</v>
      </c>
      <c r="AQ9" s="68">
        <f t="shared" si="7"/>
        <v>13</v>
      </c>
      <c r="AR9" s="69">
        <f t="shared" si="8"/>
        <v>6</v>
      </c>
      <c r="AS9" s="177">
        <f t="shared" si="13"/>
        <v>42</v>
      </c>
      <c r="AT9" s="178">
        <f t="shared" si="14"/>
        <v>13</v>
      </c>
      <c r="AU9" s="68">
        <f t="shared" si="9"/>
        <v>3</v>
      </c>
      <c r="AV9" s="68">
        <f t="shared" si="10"/>
        <v>9</v>
      </c>
      <c r="AW9" s="70">
        <f t="shared" si="11"/>
        <v>13</v>
      </c>
      <c r="AX9" s="179">
        <f t="shared" si="15"/>
        <v>38</v>
      </c>
      <c r="AY9" s="180">
        <f>SUM(AS9-AX9)</f>
        <v>4</v>
      </c>
      <c r="BA9" s="21" t="str">
        <f>IF(AO9+AT9=0,"0",IF(AO9=AT9,"N",IF(AO9&gt;AT9,"V",IF(AO9&lt;AT9,"D"))))</f>
        <v>D</v>
      </c>
      <c r="BB9" s="12" t="str">
        <f>IF(AP9+AU9=0,"0",IF(AP9=AU9,"N",IF(AP9&gt;AU9,"V",IF(AP9&lt;AU9,"D"))))</f>
        <v>V</v>
      </c>
      <c r="BC9" s="12" t="str">
        <f>IF(AQ9+AV9=0,"0",IF(AQ9=AV9,"N",IF(AQ9&gt;AV9,"V",IF(AQ9&lt;AV9,"D"))))</f>
        <v>V</v>
      </c>
      <c r="BD9" s="22" t="str">
        <f>IF(AR9+AW9=0,"0",IF(AR9=AW9,"N",IF(AR9&gt;AW9,"V",IF(AR9&lt;AW9,"D"))))</f>
        <v>D</v>
      </c>
      <c r="BE9" s="124"/>
      <c r="BF9" s="48">
        <f>VLOOKUP(AM9,$I$6:$L$37,4,0)+VLOOKUP(AM9,$Q$6:$T$37,4,0)+VLOOKUP(AM9,$Y$6:$AB$37,4,0)+VLOOKUP(AM9,$AG$6:$AJ$37,4,0)</f>
        <v>6</v>
      </c>
      <c r="BG9" s="2">
        <f>IF(OR(AM9="",BF9="",BF9=""),"",RANK(BF9,$BF$6:$BF$37)+SUM(-AS9/100)+(AX9/1000)+COUNTIF(AM$6:AM$37,"&lt;="&amp;AM9+1)/10000+ROW()/100000)</f>
        <v>12.61809</v>
      </c>
      <c r="BH9" s="2">
        <f>IF(AM9="","",SMALL(BG$6:BG$37,ROWS(AS$6:AS9)))</f>
        <v>3.5563400000000001</v>
      </c>
      <c r="BJ9" s="93">
        <f>IF(BH9="","",IF(AND(BN8=BN9,BO8=BO9,BP8=BP9),BJ8,$BJ$6+3))</f>
        <v>4</v>
      </c>
      <c r="BK9" s="90">
        <f>IF(OR(AL9="",AS9="",AX9=""),"",INDEX($AL$6:$AL$37,MATCH(BH9,$BG$6:$BG$37,0)))</f>
        <v>29</v>
      </c>
      <c r="BL9" s="62" t="str">
        <f>IF(OR(AM9="",AS9="",AX9=""),"",INDEX($AM$6:$AM$37,MATCH(BH9,$BG$6:$BG$37,0)))</f>
        <v>EVRARD M.C.</v>
      </c>
      <c r="BM9" s="37"/>
      <c r="BN9" s="191">
        <f t="shared" si="12"/>
        <v>9</v>
      </c>
      <c r="BO9" s="189">
        <f t="shared" si="16"/>
        <v>46</v>
      </c>
      <c r="BP9" s="187">
        <f t="shared" si="17"/>
        <v>16</v>
      </c>
      <c r="BQ9" s="145">
        <f t="shared" si="18"/>
        <v>30</v>
      </c>
      <c r="BR9" s="143" t="str">
        <f t="shared" si="19"/>
        <v>D</v>
      </c>
      <c r="BS9" s="12" t="str">
        <f t="shared" si="20"/>
        <v>V</v>
      </c>
      <c r="BT9" s="12" t="str">
        <f t="shared" si="24"/>
        <v>V</v>
      </c>
      <c r="BU9" s="85" t="str">
        <f t="shared" si="25"/>
        <v>V</v>
      </c>
      <c r="BV9" s="21">
        <f>IF(OR(AO9="",AS9="",AX9=""),"",INDEX($AO$6:$AO$37,MATCH(BH9,$BG$6:$BG$37,0)))</f>
        <v>7</v>
      </c>
      <c r="BW9" s="12">
        <f>IF(OR(AO9="",AS9="",AX9=""),"",INDEX($AP$6:$AP$37,MATCH(BH9,$BG$6:$BG$37,0)))</f>
        <v>13</v>
      </c>
      <c r="BX9" s="12">
        <f>IF(OR(AQ9="",AS9="",AX9=""),"",INDEX($AQ$6:$AQ$37,MATCH(BH9,$BG$6:$BG$37,0)))</f>
        <v>13</v>
      </c>
      <c r="BY9" s="85">
        <f>IF(OR(AR9="",AS9="",AX9=""),"",INDEX($AR$6:$AR$37,MATCH(BH9,$BG$6:$BG$37,0)))</f>
        <v>13</v>
      </c>
      <c r="BZ9" s="21">
        <f>IF(OR(AT9="",AS9="",AX9=""),"",INDEX($AT$6:$AT$37,MATCH(BH9,$BG$6:$BG$37,0)))</f>
        <v>13</v>
      </c>
      <c r="CA9" s="12">
        <f>IF(OR(AU9="",AS9="",AX9=""),"",INDEX($AU$6:$AU$37,MATCH(BH9,$BG$6:$BG$37,0)))</f>
        <v>3</v>
      </c>
      <c r="CB9" s="12">
        <f>IF(OR(AV9="",AS9="",AX9=""),"",INDEX($AV$6:$AV$37,MATCH(BH9,$BG$6:$BG$37,0)))</f>
        <v>0</v>
      </c>
      <c r="CC9" s="85">
        <f>IF(OR(AW9="",AS9="",AX9=""),"",INDEX($AW$6:$AW$37,MATCH(BH9,$BG$6:$BG$37,0)))</f>
        <v>0</v>
      </c>
      <c r="CD9" s="118">
        <f t="shared" si="26"/>
        <v>30</v>
      </c>
      <c r="CE9" s="116">
        <f t="shared" si="21"/>
        <v>17</v>
      </c>
      <c r="CF9" s="116">
        <f t="shared" si="22"/>
        <v>18</v>
      </c>
      <c r="CG9" s="119">
        <f t="shared" si="23"/>
        <v>27</v>
      </c>
    </row>
    <row r="10" spans="1:85" ht="20.100000000000001" customHeight="1">
      <c r="A10" s="9">
        <v>5</v>
      </c>
      <c r="B10" s="154" t="s">
        <v>77</v>
      </c>
      <c r="C10" s="48" t="s">
        <v>42</v>
      </c>
      <c r="D10" s="199">
        <v>30</v>
      </c>
      <c r="E10" s="151"/>
      <c r="F10" s="210">
        <v>3</v>
      </c>
      <c r="G10" s="111">
        <v>5</v>
      </c>
      <c r="H10" s="159">
        <f>+G11</f>
        <v>6</v>
      </c>
      <c r="I10" s="185" t="str">
        <f t="shared" si="0"/>
        <v>BAZO M.C.</v>
      </c>
      <c r="J10" s="168">
        <v>1</v>
      </c>
      <c r="K10" s="32">
        <f>+J11</f>
        <v>13</v>
      </c>
      <c r="L10" s="51">
        <f>IF(J10+J11=0,0,IF(J10=J11,1,IF(J10&gt;J11,3,0)))</f>
        <v>0</v>
      </c>
      <c r="M10" s="44"/>
      <c r="N10" s="208">
        <v>3</v>
      </c>
      <c r="O10" s="8">
        <v>3</v>
      </c>
      <c r="P10" s="99">
        <f>+O11</f>
        <v>25</v>
      </c>
      <c r="Q10" s="169" t="str">
        <f t="shared" si="1"/>
        <v>CABUT C.</v>
      </c>
      <c r="R10" s="8">
        <v>9</v>
      </c>
      <c r="S10" s="45">
        <f>+R11</f>
        <v>11</v>
      </c>
      <c r="T10" s="54">
        <f>IF(R10+R11=0,0,IF(R10=R11,1,IF(R10&gt;R11,3,0)))</f>
        <v>0</v>
      </c>
      <c r="U10" s="46"/>
      <c r="V10" s="210">
        <v>3</v>
      </c>
      <c r="W10" s="39">
        <v>3</v>
      </c>
      <c r="X10" s="105">
        <f>+W11</f>
        <v>6</v>
      </c>
      <c r="Y10" s="169" t="str">
        <f t="shared" si="2"/>
        <v>CABUT C.</v>
      </c>
      <c r="Z10" s="8">
        <v>13</v>
      </c>
      <c r="AA10" s="45">
        <f>+Z11</f>
        <v>5</v>
      </c>
      <c r="AB10" s="54">
        <f>IF(Z10+Z11=0,0,IF(Z10=Z11,1,IF(Z10&gt;Z11,3,0)))</f>
        <v>3</v>
      </c>
      <c r="AC10" s="46"/>
      <c r="AD10" s="210">
        <v>3</v>
      </c>
      <c r="AE10" s="39">
        <v>3</v>
      </c>
      <c r="AF10" s="101">
        <f>+AE11</f>
        <v>5</v>
      </c>
      <c r="AG10" s="169" t="str">
        <f t="shared" si="3"/>
        <v>CABUT C.</v>
      </c>
      <c r="AH10" s="39">
        <v>11</v>
      </c>
      <c r="AI10" s="124">
        <f>+AH11</f>
        <v>12</v>
      </c>
      <c r="AJ10" s="54">
        <f>IF(AH10+AH11=0,0,IF(AH10=AH11,1,IF(AH10&gt;AH11,3,0)))</f>
        <v>0</v>
      </c>
      <c r="AK10" s="53"/>
      <c r="AL10" s="47">
        <v>5</v>
      </c>
      <c r="AM10" s="59" t="str">
        <f t="shared" si="4"/>
        <v>BAZO M.C.</v>
      </c>
      <c r="AN10" s="37"/>
      <c r="AO10" s="182">
        <f t="shared" si="5"/>
        <v>1</v>
      </c>
      <c r="AP10" s="68">
        <f t="shared" si="6"/>
        <v>13</v>
      </c>
      <c r="AQ10" s="68">
        <f t="shared" si="7"/>
        <v>8</v>
      </c>
      <c r="AR10" s="69">
        <f t="shared" si="8"/>
        <v>12</v>
      </c>
      <c r="AS10" s="48">
        <f t="shared" si="13"/>
        <v>34</v>
      </c>
      <c r="AT10" s="67">
        <f t="shared" si="14"/>
        <v>13</v>
      </c>
      <c r="AU10" s="68">
        <f t="shared" si="9"/>
        <v>6</v>
      </c>
      <c r="AV10" s="68">
        <f t="shared" si="10"/>
        <v>10</v>
      </c>
      <c r="AW10" s="70">
        <f t="shared" si="11"/>
        <v>11</v>
      </c>
      <c r="AX10" s="57">
        <f t="shared" si="15"/>
        <v>40</v>
      </c>
      <c r="AY10" s="48">
        <f>SUM(AS10-AX10)</f>
        <v>-6</v>
      </c>
      <c r="BA10" s="21" t="str">
        <f>IF(AO10+AT10=0,"0",IF(AO10=AT10,"N",IF(AO10&gt;AT10,"V",IF(AO10&lt;AT10,"D"))))</f>
        <v>D</v>
      </c>
      <c r="BB10" s="12" t="str">
        <f>IF(AP10+AU10=0,"0",IF(AP10=AU10,"N",IF(AP10&gt;AU10,"V",IF(AP10&lt;AU10,"D"))))</f>
        <v>V</v>
      </c>
      <c r="BC10" s="12" t="str">
        <f>IF(AQ10+AV10=0,"0",IF(AQ10=AV10,"N",IF(AQ10&gt;AV10,"V",IF(AQ10&lt;AV10,"D"))))</f>
        <v>D</v>
      </c>
      <c r="BD10" s="22" t="str">
        <f>IF(AR10+AW10=0,"0",IF(AR10=AW10,"N",IF(AR10&gt;AW10,"V",IF(AR10&lt;AW10,"D"))))</f>
        <v>V</v>
      </c>
      <c r="BE10" s="124"/>
      <c r="BF10" s="48">
        <f>VLOOKUP(AM10,$I$6:$L$37,4,0)+VLOOKUP(AM10,$Q$6:$T$37,4,0)+VLOOKUP(AM10,$Y$6:$AB$37,4,0)+VLOOKUP(AM10,$AG$6:$AJ$37,4,0)</f>
        <v>6</v>
      </c>
      <c r="BG10" s="2">
        <f>IF(OR(AM10="",BF10="",BF10=""),"",RANK(BF10,$BF$6:$BF$37)+SUM(-AS10/100)+(AX10/1000)+COUNTIF(AM$6:AM$37,"&lt;="&amp;AM10+1)/10000+ROW()/100000)</f>
        <v>12.700099999999999</v>
      </c>
      <c r="BH10" s="2">
        <f>IF(AM10="","",SMALL(BG$6:BG$37,ROWS(AS$6:AS10)))</f>
        <v>3.5582100000000003</v>
      </c>
      <c r="BJ10" s="93">
        <f>IF(BH10="","",IF(AND(BN9=BN10,BO9=BO10,BP9=BP10),BJ9,$BJ$6+4))</f>
        <v>5</v>
      </c>
      <c r="BK10" s="90">
        <f>IF(OR(AL10="",AS10="",AX10=""),"",INDEX($AL$6:$AL$37,MATCH(BH10,$BG$6:$BG$37,0)))</f>
        <v>16</v>
      </c>
      <c r="BL10" s="62" t="str">
        <f>IF(OR(AM10="",AS10="",AX10=""),"",INDEX($AM$6:$AM$37,MATCH(BH10,$BG$6:$BG$37,0)))</f>
        <v>BRUNET D.</v>
      </c>
      <c r="BM10" s="37"/>
      <c r="BN10" s="191">
        <f t="shared" si="12"/>
        <v>9</v>
      </c>
      <c r="BO10" s="189">
        <f t="shared" si="16"/>
        <v>47</v>
      </c>
      <c r="BP10" s="187">
        <f t="shared" si="17"/>
        <v>28</v>
      </c>
      <c r="BQ10" s="145">
        <f t="shared" si="18"/>
        <v>19</v>
      </c>
      <c r="BR10" s="143" t="str">
        <f t="shared" si="19"/>
        <v>D</v>
      </c>
      <c r="BS10" s="12" t="str">
        <f t="shared" si="20"/>
        <v>V</v>
      </c>
      <c r="BT10" s="12" t="str">
        <f t="shared" si="24"/>
        <v>V</v>
      </c>
      <c r="BU10" s="85" t="str">
        <f t="shared" si="25"/>
        <v>V</v>
      </c>
      <c r="BV10" s="21">
        <f>IF(OR(AO10="",AS10="",AX10=""),"",INDEX($AO$6:$AO$37,MATCH(BH10,$BG$6:$BG$37,0)))</f>
        <v>8</v>
      </c>
      <c r="BW10" s="12">
        <f>IF(OR(AO10="",AS10="",AX10=""),"",INDEX($AP$6:$AP$37,MATCH(BH10,$BG$6:$BG$37,0)))</f>
        <v>13</v>
      </c>
      <c r="BX10" s="12">
        <f>IF(OR(AQ10="",AS10="",AX10=""),"",INDEX($AQ$6:$AQ$37,MATCH(BH10,$BG$6:$BG$37,0)))</f>
        <v>13</v>
      </c>
      <c r="BY10" s="85">
        <f>IF(OR(AR10="",AS10="",AX10=""),"",INDEX($AR$6:$AR$37,MATCH(BH10,$BG$6:$BG$37,0)))</f>
        <v>13</v>
      </c>
      <c r="BZ10" s="21">
        <f>IF(OR(AT10="",AS10="",AX10=""),"",INDEX($AT$6:$AT$37,MATCH(BH10,$BG$6:$BG$37,0)))</f>
        <v>13</v>
      </c>
      <c r="CA10" s="12">
        <f>IF(OR(AU10="",AS10="",AX10=""),"",INDEX($AU$6:$AU$37,MATCH(BH10,$BG$6:$BG$37,0)))</f>
        <v>5</v>
      </c>
      <c r="CB10" s="12">
        <f>IF(OR(AV10="",AS10="",AX10=""),"",INDEX($AV$6:$AV$37,MATCH(BH10,$BG$6:$BG$37,0)))</f>
        <v>1</v>
      </c>
      <c r="CC10" s="85">
        <f>IF(OR(AW10="",AS10="",AX10=""),"",INDEX($AW$6:$AW$37,MATCH(BH10,$BG$6:$BG$37,0)))</f>
        <v>9</v>
      </c>
      <c r="CD10" s="118">
        <f t="shared" si="26"/>
        <v>15</v>
      </c>
      <c r="CE10" s="116">
        <f t="shared" si="21"/>
        <v>14</v>
      </c>
      <c r="CF10" s="116">
        <f t="shared" si="22"/>
        <v>20</v>
      </c>
      <c r="CG10" s="119">
        <f t="shared" si="23"/>
        <v>28</v>
      </c>
    </row>
    <row r="11" spans="1:85" ht="20.100000000000001" customHeight="1" thickBot="1">
      <c r="A11" s="9">
        <v>6</v>
      </c>
      <c r="B11" s="154" t="s">
        <v>78</v>
      </c>
      <c r="C11" s="203" t="s">
        <v>96</v>
      </c>
      <c r="D11" s="199">
        <v>31</v>
      </c>
      <c r="E11" s="151"/>
      <c r="F11" s="210"/>
      <c r="G11" s="112">
        <v>6</v>
      </c>
      <c r="H11" s="160">
        <f>+G10</f>
        <v>5</v>
      </c>
      <c r="I11" s="186" t="str">
        <f t="shared" si="0"/>
        <v>DUCLOS J.</v>
      </c>
      <c r="J11" s="167">
        <v>13</v>
      </c>
      <c r="K11" s="147">
        <f>+J10</f>
        <v>1</v>
      </c>
      <c r="L11" s="13">
        <f>IF(J10+J11=0,0,IF(J10=J11,1,IF(J10&lt;J11,3,0)))</f>
        <v>3</v>
      </c>
      <c r="M11" s="41"/>
      <c r="N11" s="209"/>
      <c r="O11" s="123">
        <v>25</v>
      </c>
      <c r="P11" s="100">
        <f>+O10</f>
        <v>3</v>
      </c>
      <c r="Q11" s="170" t="str">
        <f t="shared" si="1"/>
        <v>MATUSZAK M.H.</v>
      </c>
      <c r="R11" s="123">
        <v>11</v>
      </c>
      <c r="S11" s="35">
        <f>+R10</f>
        <v>9</v>
      </c>
      <c r="T11" s="38">
        <f>IF(R10+R11=0,0,IF(R10=R11,1,IF(R10&lt;R11,3,0)))</f>
        <v>3</v>
      </c>
      <c r="U11" s="42"/>
      <c r="V11" s="210"/>
      <c r="W11" s="52">
        <v>6</v>
      </c>
      <c r="X11" s="106">
        <f>+W10</f>
        <v>3</v>
      </c>
      <c r="Y11" s="170" t="str">
        <f t="shared" si="2"/>
        <v>DUCLOS J.</v>
      </c>
      <c r="Z11" s="123">
        <v>5</v>
      </c>
      <c r="AA11" s="35">
        <f>+Z10</f>
        <v>13</v>
      </c>
      <c r="AB11" s="38">
        <f>IF(Z10+Z11=0,0,IF(Z10=Z11,1,IF(Z10&lt;Z11,3,0)))</f>
        <v>0</v>
      </c>
      <c r="AC11" s="42"/>
      <c r="AD11" s="210"/>
      <c r="AE11" s="52">
        <v>5</v>
      </c>
      <c r="AF11" s="102">
        <f>+AE10</f>
        <v>3</v>
      </c>
      <c r="AG11" s="170" t="str">
        <f t="shared" si="3"/>
        <v>BAZO M.C.</v>
      </c>
      <c r="AH11" s="52">
        <v>12</v>
      </c>
      <c r="AI11" s="124">
        <f>+AH10</f>
        <v>11</v>
      </c>
      <c r="AJ11" s="38">
        <f>IF(AH10+AH11=0,0,IF(AH10=AH11,1,IF(AH10&lt;AH11,3,0)))</f>
        <v>3</v>
      </c>
      <c r="AK11" s="124"/>
      <c r="AL11" s="43">
        <v>6</v>
      </c>
      <c r="AM11" s="59" t="str">
        <f t="shared" si="4"/>
        <v>DUCLOS J.</v>
      </c>
      <c r="AN11" s="37"/>
      <c r="AO11" s="182">
        <f t="shared" si="5"/>
        <v>13</v>
      </c>
      <c r="AP11" s="68">
        <f t="shared" si="6"/>
        <v>10</v>
      </c>
      <c r="AQ11" s="68">
        <f t="shared" si="7"/>
        <v>5</v>
      </c>
      <c r="AR11" s="69">
        <f t="shared" si="8"/>
        <v>8</v>
      </c>
      <c r="AS11" s="48">
        <f t="shared" si="13"/>
        <v>36</v>
      </c>
      <c r="AT11" s="67">
        <f t="shared" si="14"/>
        <v>1</v>
      </c>
      <c r="AU11" s="68">
        <f t="shared" si="9"/>
        <v>11</v>
      </c>
      <c r="AV11" s="68">
        <f t="shared" si="10"/>
        <v>13</v>
      </c>
      <c r="AW11" s="70">
        <f t="shared" si="11"/>
        <v>13</v>
      </c>
      <c r="AX11" s="57">
        <f t="shared" si="15"/>
        <v>38</v>
      </c>
      <c r="AY11" s="48">
        <f>SUM(AS11-AX11)</f>
        <v>-2</v>
      </c>
      <c r="BA11" s="21" t="str">
        <f>IF(AO11+AT11=0,"0",IF(AO11=AT11,"N",IF(AO11&gt;AT11,"V",IF(AO11&lt;AT11,"D"))))</f>
        <v>V</v>
      </c>
      <c r="BB11" s="12" t="str">
        <f>IF(AP11+AU11=0,"0",IF(AP11=AU11,"N",IF(AP11&gt;AU11,"V",IF(AP11&lt;AU11,"D"))))</f>
        <v>D</v>
      </c>
      <c r="BC11" s="12" t="str">
        <f>IF(AQ11+AV11=0,"0",IF(AQ11=AV11,"N",IF(AQ11&gt;AV11,"V",IF(AQ11&lt;AV11,"D"))))</f>
        <v>D</v>
      </c>
      <c r="BD11" s="22" t="str">
        <f>IF(AR11+AW11=0,"0",IF(AR11=AW11,"N",IF(AR11&gt;AW11,"V",IF(AR11&lt;AW11,"D"))))</f>
        <v>D</v>
      </c>
      <c r="BE11" s="124"/>
      <c r="BF11" s="48">
        <f>VLOOKUP(AM11,$I$6:$L$37,4,0)+VLOOKUP(AM11,$Q$6:$T$37,4,0)+VLOOKUP(AM11,$Y$6:$AB$37,4,0)+VLOOKUP(AM11,$AG$6:$AJ$37,4,0)</f>
        <v>3</v>
      </c>
      <c r="BG11" s="2">
        <f>IF(OR(AM11="",BF11="",BF11=""),"",RANK(BF11,$BF$6:$BF$37)+SUM(-AS11/100)+(AX11/1000)+COUNTIF(AM$6:AM$37,"&lt;="&amp;AM11+1)/10000+ROW()/100000)</f>
        <v>23.67811</v>
      </c>
      <c r="BH11" s="2">
        <f>IF(AM11="","",SMALL(BG$6:BG$37,ROWS(AS$6:AS11)))</f>
        <v>6.5842000000000001</v>
      </c>
      <c r="BJ11" s="93">
        <f>IF(BH11="","",IF(AND(BN10=BN11,BO10=BO11,BP10=BP11),BJ10,$BJ$6+5))</f>
        <v>6</v>
      </c>
      <c r="BK11" s="90">
        <f>IF(OR(AL11="",AS11="",AX11=""),"",INDEX($AL$6:$AL$37,MATCH(BH11,$BG$6:$BG$37,0)))</f>
        <v>15</v>
      </c>
      <c r="BL11" s="62" t="str">
        <f>IF(OR(AM11="",AS11="",AX11=""),"",INDEX($AM$6:$AM$37,MATCH(BH11,$BG$6:$BG$37,0)))</f>
        <v>BLACHEYRE C.</v>
      </c>
      <c r="BM11" s="37"/>
      <c r="BN11" s="191">
        <f t="shared" si="12"/>
        <v>7</v>
      </c>
      <c r="BO11" s="189">
        <f t="shared" si="16"/>
        <v>46</v>
      </c>
      <c r="BP11" s="187">
        <f t="shared" si="17"/>
        <v>44</v>
      </c>
      <c r="BQ11" s="145">
        <f t="shared" si="18"/>
        <v>2</v>
      </c>
      <c r="BR11" s="143" t="str">
        <f t="shared" si="19"/>
        <v>V</v>
      </c>
      <c r="BS11" s="12" t="str">
        <f t="shared" si="20"/>
        <v>D</v>
      </c>
      <c r="BT11" s="12" t="str">
        <f t="shared" si="24"/>
        <v>V</v>
      </c>
      <c r="BU11" s="85" t="str">
        <f t="shared" si="25"/>
        <v>N</v>
      </c>
      <c r="BV11" s="21">
        <f>IF(OR(AO11="",AS11="",AX11=""),"",INDEX($AO$6:$AO$37,MATCH(BH11,$BG$6:$BG$37,0)))</f>
        <v>13</v>
      </c>
      <c r="BW11" s="12">
        <f>IF(OR(AO11="",AS11="",AX11=""),"",INDEX($AP$6:$AP$37,MATCH(BH11,$BG$6:$BG$37,0)))</f>
        <v>9</v>
      </c>
      <c r="BX11" s="12">
        <f>IF(OR(AQ11="",AS11="",AX11=""),"",INDEX($AQ$6:$AQ$37,MATCH(BH11,$BG$6:$BG$37,0)))</f>
        <v>12</v>
      </c>
      <c r="BY11" s="85">
        <f>IF(OR(AR11="",AS11="",AX11=""),"",INDEX($AR$6:$AR$37,MATCH(BH11,$BG$6:$BG$37,0)))</f>
        <v>12</v>
      </c>
      <c r="BZ11" s="21">
        <f>IF(OR(AT11="",AS11="",AX11=""),"",INDEX($AT$6:$AT$37,MATCH(BH11,$BG$6:$BG$37,0)))</f>
        <v>8</v>
      </c>
      <c r="CA11" s="12">
        <f>IF(OR(AU11="",AS11="",AX11=""),"",INDEX($AU$6:$AU$37,MATCH(BH11,$BG$6:$BG$37,0)))</f>
        <v>13</v>
      </c>
      <c r="CB11" s="12">
        <f>IF(OR(AV11="",AS11="",AX11=""),"",INDEX($AV$6:$AV$37,MATCH(BH11,$BG$6:$BG$37,0)))</f>
        <v>11</v>
      </c>
      <c r="CC11" s="85">
        <f>IF(OR(AW11="",AS11="",AX11=""),"",INDEX($AW$6:$AW$37,MATCH(BH11,$BG$6:$BG$37,0)))</f>
        <v>12</v>
      </c>
      <c r="CD11" s="118">
        <f t="shared" si="26"/>
        <v>16</v>
      </c>
      <c r="CE11" s="116">
        <f t="shared" si="21"/>
        <v>10</v>
      </c>
      <c r="CF11" s="116">
        <f t="shared" si="22"/>
        <v>32</v>
      </c>
      <c r="CG11" s="119">
        <f t="shared" si="23"/>
        <v>24</v>
      </c>
    </row>
    <row r="12" spans="1:85" ht="20.100000000000001" customHeight="1">
      <c r="A12" s="9">
        <v>7</v>
      </c>
      <c r="B12" s="154" t="s">
        <v>63</v>
      </c>
      <c r="C12" s="67" t="s">
        <v>8</v>
      </c>
      <c r="D12" s="199">
        <v>15</v>
      </c>
      <c r="E12" s="151"/>
      <c r="F12" s="208">
        <v>4</v>
      </c>
      <c r="G12" s="109">
        <v>7</v>
      </c>
      <c r="H12" s="157">
        <f>+G13</f>
        <v>8</v>
      </c>
      <c r="I12" s="185" t="str">
        <f t="shared" si="0"/>
        <v>DUCHOSAL M.</v>
      </c>
      <c r="J12" s="165">
        <v>4</v>
      </c>
      <c r="K12" s="146">
        <f>+J13</f>
        <v>13</v>
      </c>
      <c r="L12" s="54">
        <f>IF(J12+J13=0,0,IF(J12=J13,1,IF(J12&gt;J13,3,0)))</f>
        <v>0</v>
      </c>
      <c r="M12" s="44"/>
      <c r="N12" s="210">
        <v>4</v>
      </c>
      <c r="O12" s="39">
        <v>5</v>
      </c>
      <c r="P12" s="101">
        <f>+O13</f>
        <v>11</v>
      </c>
      <c r="Q12" s="169" t="str">
        <f t="shared" si="1"/>
        <v>BAZO M.C.</v>
      </c>
      <c r="R12" s="39">
        <v>13</v>
      </c>
      <c r="S12" s="45">
        <f>+R13</f>
        <v>6</v>
      </c>
      <c r="T12" s="51">
        <f>IF(R12+R13=0,0,IF(R12=R13,1,IF(R12&gt;R13,3,0)))</f>
        <v>3</v>
      </c>
      <c r="U12" s="46"/>
      <c r="V12" s="208">
        <v>4</v>
      </c>
      <c r="W12" s="8">
        <v>5</v>
      </c>
      <c r="X12" s="103">
        <f>+W13</f>
        <v>23</v>
      </c>
      <c r="Y12" s="169" t="str">
        <f t="shared" si="2"/>
        <v>BAZO M.C.</v>
      </c>
      <c r="Z12" s="8">
        <v>8</v>
      </c>
      <c r="AA12" s="45">
        <f>+Z13</f>
        <v>10</v>
      </c>
      <c r="AB12" s="51">
        <f>IF(Z12+Z13=0,0,IF(Z12=Z13,1,IF(Z12&gt;Z13,3,0)))</f>
        <v>0</v>
      </c>
      <c r="AC12" s="46"/>
      <c r="AD12" s="208">
        <v>4</v>
      </c>
      <c r="AE12" s="8">
        <v>4</v>
      </c>
      <c r="AF12" s="99">
        <f>+AE13</f>
        <v>20</v>
      </c>
      <c r="AG12" s="169" t="str">
        <f t="shared" si="3"/>
        <v>SINSSAINE M.T.</v>
      </c>
      <c r="AH12" s="8">
        <v>6</v>
      </c>
      <c r="AI12" s="32">
        <f>+AH13</f>
        <v>13</v>
      </c>
      <c r="AJ12" s="51">
        <f>IF(AH12+AH13=0,0,IF(AH12=AH13,1,IF(AH12&gt;AH13,3,0)))</f>
        <v>0</v>
      </c>
      <c r="AK12" s="53"/>
      <c r="AL12" s="43">
        <v>7</v>
      </c>
      <c r="AM12" s="59" t="str">
        <f t="shared" si="4"/>
        <v>DUCHOSAL M.</v>
      </c>
      <c r="AN12" s="37"/>
      <c r="AO12" s="182">
        <f t="shared" si="5"/>
        <v>4</v>
      </c>
      <c r="AP12" s="68">
        <f t="shared" si="6"/>
        <v>7</v>
      </c>
      <c r="AQ12" s="68">
        <f t="shared" si="7"/>
        <v>13</v>
      </c>
      <c r="AR12" s="69">
        <f t="shared" si="8"/>
        <v>8</v>
      </c>
      <c r="AS12" s="48">
        <f t="shared" si="13"/>
        <v>32</v>
      </c>
      <c r="AT12" s="67">
        <f t="shared" si="14"/>
        <v>13</v>
      </c>
      <c r="AU12" s="68">
        <f t="shared" si="9"/>
        <v>12</v>
      </c>
      <c r="AV12" s="68">
        <f t="shared" si="10"/>
        <v>10</v>
      </c>
      <c r="AW12" s="70">
        <f t="shared" si="11"/>
        <v>13</v>
      </c>
      <c r="AX12" s="57">
        <f t="shared" si="15"/>
        <v>48</v>
      </c>
      <c r="AY12" s="48">
        <f>SUM(AS12-AX12)</f>
        <v>-16</v>
      </c>
      <c r="BA12" s="21" t="str">
        <f>IF(AO12+AT12=0,"0",IF(AO12=AT12,"N",IF(AO12&gt;AT12,"V",IF(AO12&lt;AT12,"D"))))</f>
        <v>D</v>
      </c>
      <c r="BB12" s="12" t="str">
        <f>IF(AP12+AU12=0,"0",IF(AP12=AU12,"N",IF(AP12&gt;AU12,"V",IF(AP12&lt;AU12,"D"))))</f>
        <v>D</v>
      </c>
      <c r="BC12" s="12" t="str">
        <f>IF(AQ12+AV12=0,"0",IF(AQ12=AV12,"N",IF(AQ12&gt;AV12,"V",IF(AQ12&lt;AV12,"D"))))</f>
        <v>V</v>
      </c>
      <c r="BD12" s="22" t="str">
        <f>IF(AR12+AW12=0,"0",IF(AR12=AW12,"N",IF(AR12&gt;AW12,"V",IF(AR12&lt;AW12,"D"))))</f>
        <v>D</v>
      </c>
      <c r="BE12" s="124"/>
      <c r="BF12" s="48">
        <f>VLOOKUP(AM12,$I$6:$L$37,4,0)+VLOOKUP(AM12,$Q$6:$T$37,4,0)+VLOOKUP(AM12,$Y$6:$AB$37,4,0)+VLOOKUP(AM12,$AG$6:$AJ$37,4,0)</f>
        <v>3</v>
      </c>
      <c r="BG12" s="2">
        <f>IF(OR(AM12="",BF12="",BF12=""),"",RANK(BF12,$BF$6:$BF$37)+SUM(-AS12/100)+(AX12/1000)+COUNTIF(AM$6:AM$37,"&lt;="&amp;AM12+1)/10000+ROW()/100000)</f>
        <v>23.728119999999997</v>
      </c>
      <c r="BH12" s="2">
        <f>IF(AM12="","",SMALL(BG$6:BG$37,ROWS(AS$6:AS12)))</f>
        <v>6.6073000000000004</v>
      </c>
      <c r="BJ12" s="93">
        <f>IF(BH12="","",IF(AND(BN11=BN12,BO11=BO12,BP11=BP12),BJ11,$BJ$6+6))</f>
        <v>7</v>
      </c>
      <c r="BK12" s="90">
        <f>IF(OR(AL12="",AS12="",AX12=""),"",INDEX($AL$6:$AL$37,MATCH(BH12,$BG$6:$BG$37,0)))</f>
        <v>25</v>
      </c>
      <c r="BL12" s="62" t="str">
        <f>IF(OR(AM12="",AS12="",AX12=""),"",INDEX($AM$6:$AM$37,MATCH(BH12,$BG$6:$BG$37,0)))</f>
        <v>MATUSZAK M.H.</v>
      </c>
      <c r="BM12" s="37"/>
      <c r="BN12" s="191">
        <f t="shared" si="12"/>
        <v>7</v>
      </c>
      <c r="BO12" s="189">
        <f t="shared" si="16"/>
        <v>43</v>
      </c>
      <c r="BP12" s="187">
        <f t="shared" si="17"/>
        <v>37</v>
      </c>
      <c r="BQ12" s="145">
        <f t="shared" si="18"/>
        <v>6</v>
      </c>
      <c r="BR12" s="143" t="str">
        <f t="shared" si="19"/>
        <v>V</v>
      </c>
      <c r="BS12" s="12" t="str">
        <f t="shared" si="20"/>
        <v>V</v>
      </c>
      <c r="BT12" s="12" t="str">
        <f t="shared" si="24"/>
        <v>N</v>
      </c>
      <c r="BU12" s="85" t="str">
        <f t="shared" si="25"/>
        <v>D</v>
      </c>
      <c r="BV12" s="21">
        <f>IF(OR(AO12="",AS12="",AX12=""),"",INDEX($AO$6:$AO$37,MATCH(BH12,$BG$6:$BG$37,0)))</f>
        <v>13</v>
      </c>
      <c r="BW12" s="12">
        <f>IF(OR(AO12="",AS12="",AX12=""),"",INDEX($AP$6:$AP$37,MATCH(BH12,$BG$6:$BG$37,0)))</f>
        <v>11</v>
      </c>
      <c r="BX12" s="12">
        <f>IF(OR(AQ12="",AS12="",AX12=""),"",INDEX($AQ$6:$AQ$37,MATCH(BH12,$BG$6:$BG$37,0)))</f>
        <v>12</v>
      </c>
      <c r="BY12" s="85">
        <f>IF(OR(AR12="",AS12="",AX12=""),"",INDEX($AR$6:$AR$37,MATCH(BH12,$BG$6:$BG$37,0)))</f>
        <v>7</v>
      </c>
      <c r="BZ12" s="21">
        <f>IF(OR(AT12="",AS12="",AX12=""),"",INDEX($AT$6:$AT$37,MATCH(BH12,$BG$6:$BG$37,0)))</f>
        <v>3</v>
      </c>
      <c r="CA12" s="12">
        <f>IF(OR(AU12="",AS12="",AX12=""),"",INDEX($AU$6:$AU$37,MATCH(BH12,$BG$6:$BG$37,0)))</f>
        <v>9</v>
      </c>
      <c r="CB12" s="12">
        <f>IF(OR(AV12="",AS12="",AX12=""),"",INDEX($AV$6:$AV$37,MATCH(BH12,$BG$6:$BG$37,0)))</f>
        <v>12</v>
      </c>
      <c r="CC12" s="85">
        <f>IF(OR(AW12="",AS12="",AX12=""),"",INDEX($AW$6:$AW$37,MATCH(BH12,$BG$6:$BG$37,0)))</f>
        <v>13</v>
      </c>
      <c r="CD12" s="118">
        <f t="shared" si="26"/>
        <v>26</v>
      </c>
      <c r="CE12" s="116">
        <f t="shared" si="21"/>
        <v>3</v>
      </c>
      <c r="CF12" s="116">
        <f t="shared" si="22"/>
        <v>1</v>
      </c>
      <c r="CG12" s="119">
        <f t="shared" si="23"/>
        <v>11</v>
      </c>
    </row>
    <row r="13" spans="1:85" ht="20.100000000000001" customHeight="1" thickBot="1">
      <c r="A13" s="9">
        <v>8</v>
      </c>
      <c r="B13" s="154" t="s">
        <v>69</v>
      </c>
      <c r="C13" s="67" t="s">
        <v>8</v>
      </c>
      <c r="D13" s="199">
        <v>22</v>
      </c>
      <c r="E13" s="151"/>
      <c r="F13" s="209"/>
      <c r="G13" s="110">
        <v>8</v>
      </c>
      <c r="H13" s="158">
        <f>+G12</f>
        <v>7</v>
      </c>
      <c r="I13" s="186" t="str">
        <f t="shared" si="0"/>
        <v>THEUERKAUF P.</v>
      </c>
      <c r="J13" s="166">
        <v>13</v>
      </c>
      <c r="K13" s="146">
        <f>+J12</f>
        <v>4</v>
      </c>
      <c r="L13" s="38">
        <f>IF(J12+J13=0,0,IF(J12=J13,1,IF(J12&lt;J13,3,0)))</f>
        <v>3</v>
      </c>
      <c r="M13" s="41"/>
      <c r="N13" s="210"/>
      <c r="O13" s="52">
        <v>11</v>
      </c>
      <c r="P13" s="102">
        <f>+O12</f>
        <v>5</v>
      </c>
      <c r="Q13" s="170" t="str">
        <f t="shared" si="1"/>
        <v>GRZESKO N.</v>
      </c>
      <c r="R13" s="52">
        <v>6</v>
      </c>
      <c r="S13" s="35">
        <f>+R12</f>
        <v>13</v>
      </c>
      <c r="T13" s="13">
        <f>IF(R12+R13=0,0,IF(R12=R13,1,IF(R12&lt;R13,3,0)))</f>
        <v>0</v>
      </c>
      <c r="U13" s="42"/>
      <c r="V13" s="209"/>
      <c r="W13" s="123">
        <v>23</v>
      </c>
      <c r="X13" s="104">
        <f>+W12</f>
        <v>5</v>
      </c>
      <c r="Y13" s="170" t="str">
        <f t="shared" si="2"/>
        <v>BOSC C.</v>
      </c>
      <c r="Z13" s="123">
        <v>10</v>
      </c>
      <c r="AA13" s="35">
        <f>+Z12</f>
        <v>8</v>
      </c>
      <c r="AB13" s="13">
        <f>IF(Z12+Z13=0,0,IF(Z12=Z13,1,IF(Z12&lt;Z13,3,0)))</f>
        <v>3</v>
      </c>
      <c r="AC13" s="42"/>
      <c r="AD13" s="209"/>
      <c r="AE13" s="123">
        <v>20</v>
      </c>
      <c r="AF13" s="100">
        <f>+AE12</f>
        <v>4</v>
      </c>
      <c r="AG13" s="170" t="str">
        <f t="shared" si="3"/>
        <v>THUILLIER V.</v>
      </c>
      <c r="AH13" s="123">
        <v>13</v>
      </c>
      <c r="AI13" s="125">
        <f>+AH12</f>
        <v>6</v>
      </c>
      <c r="AJ13" s="13">
        <f>IF(AH12+AH13=0,0,IF(AH12=AH13,1,IF(AH12&lt;AH13,3,0)))</f>
        <v>3</v>
      </c>
      <c r="AK13" s="124"/>
      <c r="AL13" s="47">
        <v>8</v>
      </c>
      <c r="AM13" s="59" t="str">
        <f t="shared" si="4"/>
        <v>THEUERKAUF P.</v>
      </c>
      <c r="AN13" s="37"/>
      <c r="AO13" s="182">
        <f t="shared" si="5"/>
        <v>13</v>
      </c>
      <c r="AP13" s="68">
        <f t="shared" si="6"/>
        <v>9</v>
      </c>
      <c r="AQ13" s="68">
        <f t="shared" si="7"/>
        <v>5</v>
      </c>
      <c r="AR13" s="69">
        <f t="shared" si="8"/>
        <v>13</v>
      </c>
      <c r="AS13" s="48">
        <f t="shared" si="13"/>
        <v>40</v>
      </c>
      <c r="AT13" s="67">
        <f t="shared" si="14"/>
        <v>4</v>
      </c>
      <c r="AU13" s="68">
        <f t="shared" si="9"/>
        <v>9</v>
      </c>
      <c r="AV13" s="68">
        <f t="shared" si="10"/>
        <v>13</v>
      </c>
      <c r="AW13" s="70">
        <f t="shared" si="11"/>
        <v>8</v>
      </c>
      <c r="AX13" s="57">
        <f t="shared" si="15"/>
        <v>34</v>
      </c>
      <c r="AY13" s="48">
        <f>SUM(AS13-AX13)</f>
        <v>6</v>
      </c>
      <c r="BA13" s="21" t="str">
        <f>IF(AO13+AT13=0,"0",IF(AO13=AT13,"N",IF(AO13&gt;AT13,"V",IF(AO13&lt;AT13,"D"))))</f>
        <v>V</v>
      </c>
      <c r="BB13" s="12" t="str">
        <f>IF(AP13+AU13=0,"0",IF(AP13=AU13,"N",IF(AP13&gt;AU13,"V",IF(AP13&lt;AU13,"D"))))</f>
        <v>N</v>
      </c>
      <c r="BC13" s="12" t="str">
        <f>IF(AQ13+AV13=0,"0",IF(AQ13=AV13,"N",IF(AQ13&gt;AV13,"V",IF(AQ13&lt;AV13,"D"))))</f>
        <v>D</v>
      </c>
      <c r="BD13" s="22" t="str">
        <f>IF(AR13+AW13=0,"0",IF(AR13=AW13,"N",IF(AR13&gt;AW13,"V",IF(AR13&lt;AW13,"D"))))</f>
        <v>V</v>
      </c>
      <c r="BE13" s="124"/>
      <c r="BF13" s="48">
        <f>VLOOKUP(AM13,$I$6:$L$37,4,0)+VLOOKUP(AM13,$Q$6:$T$37,4,0)+VLOOKUP(AM13,$Y$6:$AB$37,4,0)+VLOOKUP(AM13,$AG$6:$AJ$37,4,0)</f>
        <v>7</v>
      </c>
      <c r="BG13" s="2">
        <f>IF(OR(AM13="",BF13="",BF13=""),"",RANK(BF13,$BF$6:$BF$37)+SUM(-AS13/100)+(AX13/1000)+COUNTIF(AM$6:AM$37,"&lt;="&amp;AM13+1)/10000+ROW()/100000)</f>
        <v>6.6341299999999999</v>
      </c>
      <c r="BH13" s="2">
        <f>IF(AM13="","",SMALL(BG$6:BG$37,ROWS(AS$6:AS13)))</f>
        <v>6.6073300000000001</v>
      </c>
      <c r="BJ13" s="93">
        <f>IF(BH13="","",IF(AND(BN12=BN13,BO12=BO13,BP12=BP13),BJ12,$BJ$6+7))</f>
        <v>7</v>
      </c>
      <c r="BK13" s="90">
        <f>IF(OR(AL13="",AS13="",AX13=""),"",INDEX($AL$6:$AL$37,MATCH(BH13,$BG$6:$BG$37,0)))</f>
        <v>28</v>
      </c>
      <c r="BL13" s="62" t="str">
        <f>IF(OR(AM13="",AS13="",AX13=""),"",INDEX($AM$6:$AM$37,MATCH(BH13,$BG$6:$BG$37,0)))</f>
        <v>PERMINGEAT M.</v>
      </c>
      <c r="BM13" s="37"/>
      <c r="BN13" s="191">
        <f t="shared" si="12"/>
        <v>7</v>
      </c>
      <c r="BO13" s="189">
        <f t="shared" si="16"/>
        <v>43</v>
      </c>
      <c r="BP13" s="187">
        <f t="shared" si="17"/>
        <v>37</v>
      </c>
      <c r="BQ13" s="145">
        <f t="shared" si="18"/>
        <v>6</v>
      </c>
      <c r="BR13" s="143" t="str">
        <f t="shared" si="19"/>
        <v>V</v>
      </c>
      <c r="BS13" s="12" t="str">
        <f t="shared" si="20"/>
        <v>N</v>
      </c>
      <c r="BT13" s="12" t="str">
        <f t="shared" si="24"/>
        <v>V</v>
      </c>
      <c r="BU13" s="85" t="str">
        <f t="shared" si="25"/>
        <v>D</v>
      </c>
      <c r="BV13" s="21">
        <f>IF(OR(AO13="",AS13="",AX13=""),"",INDEX($AO$6:$AO$37,MATCH(BH13,$BG$6:$BG$37,0)))</f>
        <v>13</v>
      </c>
      <c r="BW13" s="12">
        <f>IF(OR(AO13="",AS13="",AX13=""),"",INDEX($AP$6:$AP$37,MATCH(BH13,$BG$6:$BG$37,0)))</f>
        <v>8</v>
      </c>
      <c r="BX13" s="12">
        <f>IF(OR(AQ13="",AS13="",AX13=""),"",INDEX($AQ$6:$AQ$37,MATCH(BH13,$BG$6:$BG$37,0)))</f>
        <v>13</v>
      </c>
      <c r="BY13" s="85">
        <f>IF(OR(AR13="",AS13="",AX13=""),"",INDEX($AR$6:$AR$37,MATCH(BH13,$BG$6:$BG$37,0)))</f>
        <v>9</v>
      </c>
      <c r="BZ13" s="21">
        <f>IF(OR(AT13="",AS13="",AX13=""),"",INDEX($AT$6:$AT$37,MATCH(BH13,$BG$6:$BG$37,0)))</f>
        <v>9</v>
      </c>
      <c r="CA13" s="12">
        <f>IF(OR(AU13="",AS13="",AX13=""),"",INDEX($AU$6:$AU$37,MATCH(BH13,$BG$6:$BG$37,0)))</f>
        <v>8</v>
      </c>
      <c r="CB13" s="12">
        <f>IF(OR(AV13="",AS13="",AX13=""),"",INDEX($AV$6:$AV$37,MATCH(BH13,$BG$6:$BG$37,0)))</f>
        <v>7</v>
      </c>
      <c r="CC13" s="85">
        <f>IF(OR(AW13="",AS13="",AX13=""),"",INDEX($AW$6:$AW$37,MATCH(BH13,$BG$6:$BG$37,0)))</f>
        <v>13</v>
      </c>
      <c r="CD13" s="118">
        <f t="shared" si="26"/>
        <v>27</v>
      </c>
      <c r="CE13" s="116">
        <f t="shared" si="21"/>
        <v>23</v>
      </c>
      <c r="CF13" s="116">
        <f t="shared" si="22"/>
        <v>31</v>
      </c>
      <c r="CG13" s="119">
        <f t="shared" si="23"/>
        <v>16</v>
      </c>
    </row>
    <row r="14" spans="1:85" ht="20.100000000000001" customHeight="1">
      <c r="A14" s="9">
        <v>9</v>
      </c>
      <c r="B14" s="154" t="s">
        <v>70</v>
      </c>
      <c r="C14" s="48" t="s">
        <v>47</v>
      </c>
      <c r="D14" s="199">
        <v>23</v>
      </c>
      <c r="E14" s="151"/>
      <c r="F14" s="208">
        <v>5</v>
      </c>
      <c r="G14" s="107">
        <v>9</v>
      </c>
      <c r="H14" s="155">
        <f>+G15</f>
        <v>10</v>
      </c>
      <c r="I14" s="185" t="str">
        <f t="shared" si="0"/>
        <v>HUE POTEY G.</v>
      </c>
      <c r="J14" s="168">
        <v>1</v>
      </c>
      <c r="K14" s="32">
        <f>+J15</f>
        <v>13</v>
      </c>
      <c r="L14" s="51">
        <f>IF(J14+J15=0,0,IF(J14=J15,1,IF(J14&gt;J15,3,0)))</f>
        <v>0</v>
      </c>
      <c r="M14" s="44"/>
      <c r="N14" s="208">
        <v>5</v>
      </c>
      <c r="O14" s="8">
        <v>6</v>
      </c>
      <c r="P14" s="99">
        <f>+O15</f>
        <v>20</v>
      </c>
      <c r="Q14" s="169" t="str">
        <f t="shared" si="1"/>
        <v>DUCLOS J.</v>
      </c>
      <c r="R14" s="8">
        <v>10</v>
      </c>
      <c r="S14" s="45">
        <f>+R15</f>
        <v>11</v>
      </c>
      <c r="T14" s="54">
        <f>IF(R14+R15=0,0,IF(R14=R15,1,IF(R14&gt;R15,3,0)))</f>
        <v>0</v>
      </c>
      <c r="U14" s="46"/>
      <c r="V14" s="210">
        <v>5</v>
      </c>
      <c r="W14" s="39">
        <v>4</v>
      </c>
      <c r="X14" s="105">
        <f>+W15</f>
        <v>9</v>
      </c>
      <c r="Y14" s="169" t="str">
        <f t="shared" si="2"/>
        <v>SINSSAINE M.T.</v>
      </c>
      <c r="Z14" s="8">
        <v>13</v>
      </c>
      <c r="AA14" s="45">
        <f>+Z15</f>
        <v>9</v>
      </c>
      <c r="AB14" s="54">
        <f>IF(Z14+Z15=0,0,IF(Z14=Z15,1,IF(Z14&gt;Z15,3,0)))</f>
        <v>3</v>
      </c>
      <c r="AC14" s="46"/>
      <c r="AD14" s="210">
        <v>5</v>
      </c>
      <c r="AE14" s="39">
        <v>7</v>
      </c>
      <c r="AF14" s="101">
        <f>+AE15</f>
        <v>26</v>
      </c>
      <c r="AG14" s="169" t="str">
        <f t="shared" si="3"/>
        <v>DUCHOSAL M.</v>
      </c>
      <c r="AH14" s="39">
        <v>8</v>
      </c>
      <c r="AI14" s="124">
        <f>+AH15</f>
        <v>13</v>
      </c>
      <c r="AJ14" s="54">
        <f>IF(AH14+AH15=0,0,IF(AH14=AH15,1,IF(AH14&gt;AH15,3,0)))</f>
        <v>0</v>
      </c>
      <c r="AK14" s="53"/>
      <c r="AL14" s="47">
        <v>9</v>
      </c>
      <c r="AM14" s="59" t="str">
        <f t="shared" si="4"/>
        <v>HUE POTEY G.</v>
      </c>
      <c r="AN14" s="37"/>
      <c r="AO14" s="182">
        <f t="shared" si="5"/>
        <v>1</v>
      </c>
      <c r="AP14" s="68">
        <f t="shared" si="6"/>
        <v>13</v>
      </c>
      <c r="AQ14" s="68">
        <f t="shared" si="7"/>
        <v>9</v>
      </c>
      <c r="AR14" s="69">
        <f t="shared" si="8"/>
        <v>5</v>
      </c>
      <c r="AS14" s="48">
        <f t="shared" si="13"/>
        <v>28</v>
      </c>
      <c r="AT14" s="67">
        <f t="shared" si="14"/>
        <v>13</v>
      </c>
      <c r="AU14" s="68">
        <f t="shared" si="9"/>
        <v>7</v>
      </c>
      <c r="AV14" s="68">
        <f t="shared" si="10"/>
        <v>13</v>
      </c>
      <c r="AW14" s="70">
        <f t="shared" si="11"/>
        <v>13</v>
      </c>
      <c r="AX14" s="57">
        <f t="shared" si="15"/>
        <v>46</v>
      </c>
      <c r="AY14" s="48">
        <f>SUM(AS14-AX14)</f>
        <v>-18</v>
      </c>
      <c r="BA14" s="21" t="str">
        <f>IF(AO14+AT14=0,"0",IF(AO14=AT14,"N",IF(AO14&gt;AT14,"V",IF(AO14&lt;AT14,"D"))))</f>
        <v>D</v>
      </c>
      <c r="BB14" s="12" t="str">
        <f>IF(AP14+AU14=0,"0",IF(AP14=AU14,"N",IF(AP14&gt;AU14,"V",IF(AP14&lt;AU14,"D"))))</f>
        <v>V</v>
      </c>
      <c r="BC14" s="12" t="str">
        <f>IF(AQ14+AV14=0,"0",IF(AQ14=AV14,"N",IF(AQ14&gt;AV14,"V",IF(AQ14&lt;AV14,"D"))))</f>
        <v>D</v>
      </c>
      <c r="BD14" s="22" t="str">
        <f>IF(AR14+AW14=0,"0",IF(AR14=AW14,"N",IF(AR14&gt;AW14,"V",IF(AR14&lt;AW14,"D"))))</f>
        <v>D</v>
      </c>
      <c r="BE14" s="124"/>
      <c r="BF14" s="48">
        <f>VLOOKUP(AM14,$I$6:$L$37,4,0)+VLOOKUP(AM14,$Q$6:$T$37,4,0)+VLOOKUP(AM14,$Y$6:$AB$37,4,0)+VLOOKUP(AM14,$AG$6:$AJ$37,4,0)</f>
        <v>3</v>
      </c>
      <c r="BG14" s="2">
        <f>IF(OR(AM14="",BF14="",BF14=""),"",RANK(BF14,$BF$6:$BF$37)+SUM(-AS14/100)+(AX14/1000)+COUNTIF(AM$6:AM$37,"&lt;="&amp;AM14+1)/10000+ROW()/100000)</f>
        <v>23.766139999999996</v>
      </c>
      <c r="BH14" s="2">
        <f>IF(AM14="","",SMALL(BG$6:BG$37,ROWS(AS$6:AS14)))</f>
        <v>6.6251800000000003</v>
      </c>
      <c r="BJ14" s="93">
        <f>IF(BH14="","",IF(AND(BN13=BN14,BO13=BO14,BP13=BP14),BJ13,$BJ$6+8))</f>
        <v>9</v>
      </c>
      <c r="BK14" s="90">
        <f>IF(OR(AL14="",AS14="",AX14=""),"",INDEX($AL$6:$AL$37,MATCH(BH14,$BG$6:$BG$37,0)))</f>
        <v>13</v>
      </c>
      <c r="BL14" s="62" t="str">
        <f>IF(OR(AM14="",AS14="",AX14=""),"",INDEX($AM$6:$AM$37,MATCH(BH14,$BG$6:$BG$37,0)))</f>
        <v>DAJON M.C.</v>
      </c>
      <c r="BM14" s="37"/>
      <c r="BN14" s="191">
        <f t="shared" si="12"/>
        <v>7</v>
      </c>
      <c r="BO14" s="189">
        <f t="shared" si="16"/>
        <v>42</v>
      </c>
      <c r="BP14" s="187">
        <f t="shared" si="17"/>
        <v>45</v>
      </c>
      <c r="BQ14" s="145">
        <f t="shared" si="18"/>
        <v>-3</v>
      </c>
      <c r="BR14" s="143" t="str">
        <f t="shared" si="19"/>
        <v>N</v>
      </c>
      <c r="BS14" s="12" t="str">
        <f t="shared" si="20"/>
        <v>D</v>
      </c>
      <c r="BT14" s="12" t="str">
        <f t="shared" si="24"/>
        <v>V</v>
      </c>
      <c r="BU14" s="85" t="str">
        <f t="shared" si="25"/>
        <v>V</v>
      </c>
      <c r="BV14" s="21">
        <f>IF(OR(AO14="",AS14="",AX14=""),"",INDEX($AO$6:$AO$37,MATCH(BH14,$BG$6:$BG$37,0)))</f>
        <v>12</v>
      </c>
      <c r="BW14" s="12">
        <f>IF(OR(AO14="",AS14="",AX14=""),"",INDEX($AP$6:$AP$37,MATCH(BH14,$BG$6:$BG$37,0)))</f>
        <v>4</v>
      </c>
      <c r="BX14" s="12">
        <f>IF(OR(AQ14="",AS14="",AX14=""),"",INDEX($AQ$6:$AQ$37,MATCH(BH14,$BG$6:$BG$37,0)))</f>
        <v>13</v>
      </c>
      <c r="BY14" s="85">
        <f>IF(OR(AR14="",AS14="",AX14=""),"",INDEX($AR$6:$AR$37,MATCH(BH14,$BG$6:$BG$37,0)))</f>
        <v>13</v>
      </c>
      <c r="BZ14" s="21">
        <f>IF(OR(AT14="",AS14="",AX14=""),"",INDEX($AT$6:$AT$37,MATCH(BH14,$BG$6:$BG$37,0)))</f>
        <v>12</v>
      </c>
      <c r="CA14" s="12">
        <f>IF(OR(AU14="",AS14="",AX14=""),"",INDEX($AU$6:$AU$37,MATCH(BH14,$BG$6:$BG$37,0)))</f>
        <v>13</v>
      </c>
      <c r="CB14" s="12">
        <f>IF(OR(AV14="",AS14="",AX14=""),"",INDEX($AV$6:$AV$37,MATCH(BH14,$BG$6:$BG$37,0)))</f>
        <v>11</v>
      </c>
      <c r="CC14" s="85">
        <f>IF(OR(AW14="",AS14="",AX14=""),"",INDEX($AW$6:$AW$37,MATCH(BH14,$BG$6:$BG$37,0)))</f>
        <v>9</v>
      </c>
      <c r="CD14" s="118">
        <f t="shared" si="26"/>
        <v>14</v>
      </c>
      <c r="CE14" s="116">
        <f t="shared" si="21"/>
        <v>12</v>
      </c>
      <c r="CF14" s="116">
        <f t="shared" si="22"/>
        <v>17</v>
      </c>
      <c r="CG14" s="119">
        <f t="shared" si="23"/>
        <v>23</v>
      </c>
    </row>
    <row r="15" spans="1:85" ht="20.100000000000001" customHeight="1" thickBot="1">
      <c r="A15" s="9">
        <v>10</v>
      </c>
      <c r="B15" s="154" t="s">
        <v>64</v>
      </c>
      <c r="C15" s="48" t="s">
        <v>90</v>
      </c>
      <c r="D15" s="199">
        <v>16</v>
      </c>
      <c r="E15" s="151"/>
      <c r="F15" s="209"/>
      <c r="G15" s="108">
        <v>10</v>
      </c>
      <c r="H15" s="156">
        <f>+G14</f>
        <v>9</v>
      </c>
      <c r="I15" s="186" t="str">
        <f t="shared" si="0"/>
        <v>MALIGEAY M.</v>
      </c>
      <c r="J15" s="167">
        <v>13</v>
      </c>
      <c r="K15" s="147">
        <f>+J14</f>
        <v>1</v>
      </c>
      <c r="L15" s="13">
        <f>IF(J14+J15=0,0,IF(J14=J15,1,IF(J14&lt;J15,3,0)))</f>
        <v>3</v>
      </c>
      <c r="M15" s="41"/>
      <c r="N15" s="209"/>
      <c r="O15" s="123">
        <v>20</v>
      </c>
      <c r="P15" s="100">
        <f>+O14</f>
        <v>6</v>
      </c>
      <c r="Q15" s="170" t="str">
        <f t="shared" si="1"/>
        <v>THUILLIER V.</v>
      </c>
      <c r="R15" s="123">
        <v>11</v>
      </c>
      <c r="S15" s="35">
        <f>+R14</f>
        <v>10</v>
      </c>
      <c r="T15" s="38">
        <f>IF(R14+R15=0,0,IF(R14=R15,1,IF(R14&lt;R15,3,0)))</f>
        <v>3</v>
      </c>
      <c r="U15" s="42"/>
      <c r="V15" s="210"/>
      <c r="W15" s="52">
        <v>9</v>
      </c>
      <c r="X15" s="106">
        <f>+W14</f>
        <v>4</v>
      </c>
      <c r="Y15" s="170" t="str">
        <f t="shared" si="2"/>
        <v>HUE POTEY G.</v>
      </c>
      <c r="Z15" s="123">
        <v>9</v>
      </c>
      <c r="AA15" s="35">
        <f>+Z14</f>
        <v>13</v>
      </c>
      <c r="AB15" s="38">
        <f>IF(Z14+Z15=0,0,IF(Z14=Z15,1,IF(Z14&lt;Z15,3,0)))</f>
        <v>0</v>
      </c>
      <c r="AC15" s="42"/>
      <c r="AD15" s="210"/>
      <c r="AE15" s="52">
        <v>26</v>
      </c>
      <c r="AF15" s="102">
        <f>+AE14</f>
        <v>7</v>
      </c>
      <c r="AG15" s="170" t="str">
        <f t="shared" si="3"/>
        <v>BENOSMAN S.</v>
      </c>
      <c r="AH15" s="52">
        <v>13</v>
      </c>
      <c r="AI15" s="124">
        <f>+AH14</f>
        <v>8</v>
      </c>
      <c r="AJ15" s="38">
        <f>IF(AH14+AH15=0,0,IF(AH14=AH15,1,IF(AH14&lt;AH15,3,0)))</f>
        <v>3</v>
      </c>
      <c r="AK15" s="124"/>
      <c r="AL15" s="43">
        <v>10</v>
      </c>
      <c r="AM15" s="59" t="str">
        <f t="shared" si="4"/>
        <v>MALIGEAY M.</v>
      </c>
      <c r="AN15" s="37"/>
      <c r="AO15" s="182">
        <f t="shared" si="5"/>
        <v>13</v>
      </c>
      <c r="AP15" s="68">
        <f t="shared" si="6"/>
        <v>13</v>
      </c>
      <c r="AQ15" s="68">
        <f t="shared" si="7"/>
        <v>13</v>
      </c>
      <c r="AR15" s="69">
        <f t="shared" si="8"/>
        <v>13</v>
      </c>
      <c r="AS15" s="48">
        <f t="shared" si="13"/>
        <v>52</v>
      </c>
      <c r="AT15" s="67">
        <f t="shared" si="14"/>
        <v>1</v>
      </c>
      <c r="AU15" s="68">
        <f t="shared" si="9"/>
        <v>9</v>
      </c>
      <c r="AV15" s="68">
        <f t="shared" si="10"/>
        <v>5</v>
      </c>
      <c r="AW15" s="70">
        <f t="shared" si="11"/>
        <v>3</v>
      </c>
      <c r="AX15" s="57">
        <f t="shared" si="15"/>
        <v>18</v>
      </c>
      <c r="AY15" s="48">
        <f>SUM(AS15-AX15)</f>
        <v>34</v>
      </c>
      <c r="BA15" s="21" t="str">
        <f>IF(AO15+AT15=0,"0",IF(AO15=AT15,"N",IF(AO15&gt;AT15,"V",IF(AO15&lt;AT15,"D"))))</f>
        <v>V</v>
      </c>
      <c r="BB15" s="12" t="str">
        <f>IF(AP15+AU15=0,"0",IF(AP15=AU15,"N",IF(AP15&gt;AU15,"V",IF(AP15&lt;AU15,"D"))))</f>
        <v>V</v>
      </c>
      <c r="BC15" s="12" t="str">
        <f>IF(AQ15+AV15=0,"0",IF(AQ15=AV15,"N",IF(AQ15&gt;AV15,"V",IF(AQ15&lt;AV15,"D"))))</f>
        <v>V</v>
      </c>
      <c r="BD15" s="22" t="str">
        <f>IF(AR15+AW15=0,"0",IF(AR15=AW15,"N",IF(AR15&gt;AW15,"V",IF(AR15&lt;AW15,"D"))))</f>
        <v>V</v>
      </c>
      <c r="BE15" s="124"/>
      <c r="BF15" s="48">
        <f>VLOOKUP(AM15,$I$6:$L$37,4,0)+VLOOKUP(AM15,$Q$6:$T$37,4,0)+VLOOKUP(AM15,$Y$6:$AB$37,4,0)+VLOOKUP(AM15,$AG$6:$AJ$37,4,0)</f>
        <v>12</v>
      </c>
      <c r="BG15" s="2">
        <f>IF(OR(AM15="",BF15="",BF15=""),"",RANK(BF15,$BF$6:$BF$37)+SUM(-AS15/100)+(AX15/1000)+COUNTIF(AM$6:AM$37,"&lt;="&amp;AM15+1)/10000+ROW()/100000)</f>
        <v>0.49814999999999998</v>
      </c>
      <c r="BH15" s="2">
        <f>IF(AM15="","",SMALL(BG$6:BG$37,ROWS(AS$6:AS15)))</f>
        <v>6.6312799999999994</v>
      </c>
      <c r="BJ15" s="93">
        <f>IF(BH15="","",IF(AND(BN14=BN15,BO14=BO15,BP14=BP15),BJ14,$BJ$6+9))</f>
        <v>10</v>
      </c>
      <c r="BK15" s="90">
        <f>IF(OR(AL15="",AS15="",AX15=""),"",INDEX($AL$6:$AL$37,MATCH(BH15,$BG$6:$BG$37,0)))</f>
        <v>23</v>
      </c>
      <c r="BL15" s="62" t="str">
        <f>IF(OR(AM15="",AS15="",AX15=""),"",INDEX($AM$6:$AM$37,MATCH(BH15,$BG$6:$BG$37,0)))</f>
        <v>BOSC C.</v>
      </c>
      <c r="BM15" s="37"/>
      <c r="BN15" s="191">
        <f t="shared" si="12"/>
        <v>7</v>
      </c>
      <c r="BO15" s="189">
        <f t="shared" si="16"/>
        <v>40</v>
      </c>
      <c r="BP15" s="187">
        <f t="shared" si="17"/>
        <v>31</v>
      </c>
      <c r="BQ15" s="145">
        <f t="shared" si="18"/>
        <v>9</v>
      </c>
      <c r="BR15" s="143" t="str">
        <f t="shared" si="19"/>
        <v>V</v>
      </c>
      <c r="BS15" s="12" t="str">
        <f t="shared" si="20"/>
        <v>N</v>
      </c>
      <c r="BT15" s="12" t="str">
        <f t="shared" si="24"/>
        <v>V</v>
      </c>
      <c r="BU15" s="85" t="str">
        <f t="shared" si="25"/>
        <v>D</v>
      </c>
      <c r="BV15" s="21">
        <f>IF(OR(AO15="",AS15="",AX15=""),"",INDEX($AO$6:$AO$37,MATCH(BH15,$BG$6:$BG$37,0)))</f>
        <v>13</v>
      </c>
      <c r="BW15" s="12">
        <f>IF(OR(AO15="",AS15="",AX15=""),"",INDEX($AP$6:$AP$37,MATCH(BH15,$BG$6:$BG$37,0)))</f>
        <v>8</v>
      </c>
      <c r="BX15" s="12">
        <f>IF(OR(AQ15="",AS15="",AX15=""),"",INDEX($AQ$6:$AQ$37,MATCH(BH15,$BG$6:$BG$37,0)))</f>
        <v>10</v>
      </c>
      <c r="BY15" s="85">
        <f>IF(OR(AR15="",AS15="",AX15=""),"",INDEX($AR$6:$AR$37,MATCH(BH15,$BG$6:$BG$37,0)))</f>
        <v>9</v>
      </c>
      <c r="BZ15" s="21">
        <f>IF(OR(AT15="",AS15="",AX15=""),"",INDEX($AT$6:$AT$37,MATCH(BH15,$BG$6:$BG$37,0)))</f>
        <v>2</v>
      </c>
      <c r="CA15" s="12">
        <f>IF(OR(AU15="",AS15="",AX15=""),"",INDEX($AU$6:$AU$37,MATCH(BH15,$BG$6:$BG$37,0)))</f>
        <v>8</v>
      </c>
      <c r="CB15" s="12">
        <f>IF(OR(AV15="",AS15="",AX15=""),"",INDEX($AV$6:$AV$37,MATCH(BH15,$BG$6:$BG$37,0)))</f>
        <v>8</v>
      </c>
      <c r="CC15" s="85">
        <f>IF(OR(AW15="",AS15="",AX15=""),"",INDEX($AW$6:$AW$37,MATCH(BH15,$BG$6:$BG$37,0)))</f>
        <v>13</v>
      </c>
      <c r="CD15" s="118">
        <f t="shared" si="26"/>
        <v>24</v>
      </c>
      <c r="CE15" s="116">
        <f t="shared" si="21"/>
        <v>28</v>
      </c>
      <c r="CF15" s="116">
        <f t="shared" si="22"/>
        <v>5</v>
      </c>
      <c r="CG15" s="119">
        <f t="shared" si="23"/>
        <v>13</v>
      </c>
    </row>
    <row r="16" spans="1:85" ht="20.100000000000001" customHeight="1">
      <c r="A16" s="9">
        <v>11</v>
      </c>
      <c r="B16" s="154" t="s">
        <v>51</v>
      </c>
      <c r="C16" s="48" t="s">
        <v>92</v>
      </c>
      <c r="D16" s="199">
        <v>3</v>
      </c>
      <c r="E16" s="151"/>
      <c r="F16" s="208">
        <v>6</v>
      </c>
      <c r="G16" s="109">
        <v>11</v>
      </c>
      <c r="H16" s="157">
        <f>+G17</f>
        <v>12</v>
      </c>
      <c r="I16" s="185" t="str">
        <f t="shared" si="0"/>
        <v>GRZESKO N.</v>
      </c>
      <c r="J16" s="165">
        <v>13</v>
      </c>
      <c r="K16" s="146">
        <f>+J17</f>
        <v>5</v>
      </c>
      <c r="L16" s="54">
        <f>IF(J16+J17=0,0,IF(J16=J17,1,IF(J16&gt;J17,3,0)))</f>
        <v>3</v>
      </c>
      <c r="M16" s="44"/>
      <c r="N16" s="208">
        <v>6</v>
      </c>
      <c r="O16" s="8">
        <v>7</v>
      </c>
      <c r="P16" s="99">
        <f>+O17</f>
        <v>21</v>
      </c>
      <c r="Q16" s="169" t="str">
        <f t="shared" si="1"/>
        <v>DUCHOSAL M.</v>
      </c>
      <c r="R16" s="8">
        <v>7</v>
      </c>
      <c r="S16" s="45">
        <f>+R17</f>
        <v>12</v>
      </c>
      <c r="T16" s="51">
        <f>IF(R16+R17=0,0,IF(R16=R17,1,IF(R16&gt;R17,3,0)))</f>
        <v>0</v>
      </c>
      <c r="U16" s="46"/>
      <c r="V16" s="208">
        <v>6</v>
      </c>
      <c r="W16" s="8">
        <v>7</v>
      </c>
      <c r="X16" s="103">
        <f>+W17</f>
        <v>12</v>
      </c>
      <c r="Y16" s="169" t="str">
        <f t="shared" si="2"/>
        <v>DUCHOSAL M.</v>
      </c>
      <c r="Z16" s="8">
        <v>13</v>
      </c>
      <c r="AA16" s="45">
        <f>+Z17</f>
        <v>10</v>
      </c>
      <c r="AB16" s="51">
        <f>IF(Z16+Z17=0,0,IF(Z16=Z17,1,IF(Z16&gt;Z17,3,0)))</f>
        <v>3</v>
      </c>
      <c r="AC16" s="46"/>
      <c r="AD16" s="208">
        <v>6</v>
      </c>
      <c r="AE16" s="8">
        <v>8</v>
      </c>
      <c r="AF16" s="99">
        <f>+AE17</f>
        <v>12</v>
      </c>
      <c r="AG16" s="169" t="str">
        <f t="shared" si="3"/>
        <v>THEUERKAUF P.</v>
      </c>
      <c r="AH16" s="8">
        <v>13</v>
      </c>
      <c r="AI16" s="32">
        <f>+AH17</f>
        <v>8</v>
      </c>
      <c r="AJ16" s="51">
        <f>IF(AH16+AH17=0,0,IF(AH16=AH17,1,IF(AH16&gt;AH17,3,0)))</f>
        <v>3</v>
      </c>
      <c r="AK16" s="53"/>
      <c r="AL16" s="43">
        <v>11</v>
      </c>
      <c r="AM16" s="59" t="str">
        <f t="shared" si="4"/>
        <v>GRZESKO N.</v>
      </c>
      <c r="AN16" s="37"/>
      <c r="AO16" s="182">
        <f t="shared" si="5"/>
        <v>13</v>
      </c>
      <c r="AP16" s="68">
        <f t="shared" si="6"/>
        <v>6</v>
      </c>
      <c r="AQ16" s="68">
        <f t="shared" si="7"/>
        <v>7</v>
      </c>
      <c r="AR16" s="69">
        <f t="shared" si="8"/>
        <v>13</v>
      </c>
      <c r="AS16" s="48">
        <f t="shared" si="13"/>
        <v>39</v>
      </c>
      <c r="AT16" s="67">
        <f t="shared" si="14"/>
        <v>5</v>
      </c>
      <c r="AU16" s="68">
        <f t="shared" si="9"/>
        <v>13</v>
      </c>
      <c r="AV16" s="68">
        <f t="shared" si="10"/>
        <v>13</v>
      </c>
      <c r="AW16" s="70">
        <f t="shared" si="11"/>
        <v>7</v>
      </c>
      <c r="AX16" s="57">
        <f t="shared" si="15"/>
        <v>38</v>
      </c>
      <c r="AY16" s="48">
        <f>SUM(AS16-AX16)</f>
        <v>1</v>
      </c>
      <c r="BA16" s="21" t="str">
        <f>IF(AO16+AT16=0,"0",IF(AO16=AT16,"N",IF(AO16&gt;AT16,"V",IF(AO16&lt;AT16,"D"))))</f>
        <v>V</v>
      </c>
      <c r="BB16" s="12" t="str">
        <f>IF(AP16+AU16=0,"0",IF(AP16=AU16,"N",IF(AP16&gt;AU16,"V",IF(AP16&lt;AU16,"D"))))</f>
        <v>D</v>
      </c>
      <c r="BC16" s="12" t="str">
        <f>IF(AQ16+AV16=0,"0",IF(AQ16=AV16,"N",IF(AQ16&gt;AV16,"V",IF(AQ16&lt;AV16,"D"))))</f>
        <v>D</v>
      </c>
      <c r="BD16" s="22" t="str">
        <f>IF(AR16+AW16=0,"0",IF(AR16=AW16,"N",IF(AR16&gt;AW16,"V",IF(AR16&lt;AW16,"D"))))</f>
        <v>V</v>
      </c>
      <c r="BE16" s="124"/>
      <c r="BF16" s="48">
        <f>VLOOKUP(AM16,$I$6:$L$37,4,0)+VLOOKUP(AM16,$Q$6:$T$37,4,0)+VLOOKUP(AM16,$Y$6:$AB$37,4,0)+VLOOKUP(AM16,$AG$6:$AJ$37,4,0)</f>
        <v>6</v>
      </c>
      <c r="BG16" s="2">
        <f>IF(OR(AM16="",BF16="",BF16=""),"",RANK(BF16,$BF$6:$BF$37)+SUM(-AS16/100)+(AX16/1000)+COUNTIF(AM$6:AM$37,"&lt;="&amp;AM16+1)/10000+ROW()/100000)</f>
        <v>12.648159999999999</v>
      </c>
      <c r="BH16" s="2">
        <f>IF(AM16="","",SMALL(BG$6:BG$37,ROWS(AS$6:AS16)))</f>
        <v>6.6341299999999999</v>
      </c>
      <c r="BJ16" s="93">
        <f>IF(BH16="","",IF(AND(BN15=BN16,BO15=BO16,BP15=BP16),BJ15,$BJ$6+10))</f>
        <v>11</v>
      </c>
      <c r="BK16" s="90">
        <f>IF(OR(AL16="",AS16="",AX16=""),"",INDEX($AL$6:$AL$37,MATCH(BH16,$BG$6:$BG$37,0)))</f>
        <v>8</v>
      </c>
      <c r="BL16" s="62" t="str">
        <f>IF(OR(AM16="",AS16="",AX16=""),"",INDEX($AM$6:$AM$37,MATCH(BH16,$BG$6:$BG$37,0)))</f>
        <v>THEUERKAUF P.</v>
      </c>
      <c r="BM16" s="37"/>
      <c r="BN16" s="191">
        <f t="shared" si="12"/>
        <v>7</v>
      </c>
      <c r="BO16" s="189">
        <f t="shared" si="16"/>
        <v>40</v>
      </c>
      <c r="BP16" s="187">
        <f t="shared" si="17"/>
        <v>34</v>
      </c>
      <c r="BQ16" s="145">
        <f t="shared" si="18"/>
        <v>6</v>
      </c>
      <c r="BR16" s="143" t="str">
        <f t="shared" si="19"/>
        <v>V</v>
      </c>
      <c r="BS16" s="12" t="str">
        <f t="shared" si="20"/>
        <v>N</v>
      </c>
      <c r="BT16" s="12" t="str">
        <f t="shared" si="24"/>
        <v>D</v>
      </c>
      <c r="BU16" s="85" t="str">
        <f t="shared" si="25"/>
        <v>V</v>
      </c>
      <c r="BV16" s="21">
        <f>IF(OR(AO16="",AS16="",AX16=""),"",INDEX($AO$6:$AO$37,MATCH(BH16,$BG$6:$BG$37,0)))</f>
        <v>13</v>
      </c>
      <c r="BW16" s="12">
        <f>IF(OR(AO16="",AS16="",AX16=""),"",INDEX($AP$6:$AP$37,MATCH(BH16,$BG$6:$BG$37,0)))</f>
        <v>9</v>
      </c>
      <c r="BX16" s="12">
        <f>IF(OR(AQ16="",AS16="",AX16=""),"",INDEX($AQ$6:$AQ$37,MATCH(BH16,$BG$6:$BG$37,0)))</f>
        <v>5</v>
      </c>
      <c r="BY16" s="85">
        <f>IF(OR(AR16="",AS16="",AX16=""),"",INDEX($AR$6:$AR$37,MATCH(BH16,$BG$6:$BG$37,0)))</f>
        <v>13</v>
      </c>
      <c r="BZ16" s="21">
        <f>IF(OR(AT16="",AS16="",AX16=""),"",INDEX($AT$6:$AT$37,MATCH(BH16,$BG$6:$BG$37,0)))</f>
        <v>4</v>
      </c>
      <c r="CA16" s="12">
        <f>IF(OR(AU16="",AS16="",AX16=""),"",INDEX($AU$6:$AU$37,MATCH(BH16,$BG$6:$BG$37,0)))</f>
        <v>9</v>
      </c>
      <c r="CB16" s="12">
        <f>IF(OR(AV16="",AS16="",AX16=""),"",INDEX($AV$6:$AV$37,MATCH(BH16,$BG$6:$BG$37,0)))</f>
        <v>13</v>
      </c>
      <c r="CC16" s="85">
        <f>IF(OR(AW16="",AS16="",AX16=""),"",INDEX($AW$6:$AW$37,MATCH(BH16,$BG$6:$BG$37,0)))</f>
        <v>8</v>
      </c>
      <c r="CD16" s="118">
        <f t="shared" si="26"/>
        <v>7</v>
      </c>
      <c r="CE16" s="116">
        <f t="shared" si="21"/>
        <v>19</v>
      </c>
      <c r="CF16" s="116">
        <f t="shared" si="22"/>
        <v>10</v>
      </c>
      <c r="CG16" s="119">
        <f t="shared" si="23"/>
        <v>12</v>
      </c>
    </row>
    <row r="17" spans="1:85" ht="20.100000000000001" customHeight="1" thickBot="1">
      <c r="A17" s="9">
        <v>12</v>
      </c>
      <c r="B17" s="154" t="s">
        <v>84</v>
      </c>
      <c r="C17" s="48" t="s">
        <v>38</v>
      </c>
      <c r="D17" s="199">
        <v>18</v>
      </c>
      <c r="E17" s="151"/>
      <c r="F17" s="209"/>
      <c r="G17" s="110">
        <v>12</v>
      </c>
      <c r="H17" s="158">
        <f>+G16</f>
        <v>11</v>
      </c>
      <c r="I17" s="186" t="str">
        <f t="shared" si="0"/>
        <v>LEPOITTEVIN E.</v>
      </c>
      <c r="J17" s="166">
        <v>5</v>
      </c>
      <c r="K17" s="146">
        <f>+J16</f>
        <v>13</v>
      </c>
      <c r="L17" s="38">
        <f>IF(J16+J17=0,0,IF(J16=J17,1,IF(J16&lt;J17,3,0)))</f>
        <v>0</v>
      </c>
      <c r="M17" s="41"/>
      <c r="N17" s="209"/>
      <c r="O17" s="123">
        <v>21</v>
      </c>
      <c r="P17" s="100">
        <f>+O16</f>
        <v>7</v>
      </c>
      <c r="Q17" s="170" t="str">
        <f t="shared" si="1"/>
        <v>SOUBEYRAND L.</v>
      </c>
      <c r="R17" s="123">
        <v>12</v>
      </c>
      <c r="S17" s="35">
        <f>+R16</f>
        <v>7</v>
      </c>
      <c r="T17" s="13">
        <f>IF(R16+R17=0,0,IF(R16=R17,1,IF(R16&lt;R17,3,0)))</f>
        <v>3</v>
      </c>
      <c r="U17" s="42"/>
      <c r="V17" s="209"/>
      <c r="W17" s="123">
        <v>12</v>
      </c>
      <c r="X17" s="104">
        <f>+W16</f>
        <v>7</v>
      </c>
      <c r="Y17" s="170" t="str">
        <f t="shared" si="2"/>
        <v>LEPOITTEVIN E.</v>
      </c>
      <c r="Z17" s="123">
        <v>10</v>
      </c>
      <c r="AA17" s="35">
        <f>+Z16</f>
        <v>13</v>
      </c>
      <c r="AB17" s="13">
        <f>IF(Z16+Z17=0,0,IF(Z16=Z17,1,IF(Z16&lt;Z17,3,0)))</f>
        <v>0</v>
      </c>
      <c r="AC17" s="42"/>
      <c r="AD17" s="209"/>
      <c r="AE17" s="123">
        <v>12</v>
      </c>
      <c r="AF17" s="100">
        <f>+AE16</f>
        <v>8</v>
      </c>
      <c r="AG17" s="170" t="str">
        <f t="shared" si="3"/>
        <v>LEPOITTEVIN E.</v>
      </c>
      <c r="AH17" s="123">
        <v>8</v>
      </c>
      <c r="AI17" s="125">
        <f>+AH16</f>
        <v>13</v>
      </c>
      <c r="AJ17" s="13">
        <f>IF(AH16+AH17=0,0,IF(AH16=AH17,1,IF(AH16&lt;AH17,3,0)))</f>
        <v>0</v>
      </c>
      <c r="AK17" s="124"/>
      <c r="AL17" s="47">
        <v>12</v>
      </c>
      <c r="AM17" s="59" t="str">
        <f t="shared" si="4"/>
        <v>LEPOITTEVIN E.</v>
      </c>
      <c r="AN17" s="37"/>
      <c r="AO17" s="182">
        <f t="shared" si="5"/>
        <v>5</v>
      </c>
      <c r="AP17" s="68">
        <f t="shared" si="6"/>
        <v>13</v>
      </c>
      <c r="AQ17" s="68">
        <f t="shared" si="7"/>
        <v>10</v>
      </c>
      <c r="AR17" s="69">
        <f t="shared" si="8"/>
        <v>8</v>
      </c>
      <c r="AS17" s="48">
        <f t="shared" si="13"/>
        <v>36</v>
      </c>
      <c r="AT17" s="67">
        <f t="shared" si="14"/>
        <v>13</v>
      </c>
      <c r="AU17" s="68">
        <f t="shared" si="9"/>
        <v>4</v>
      </c>
      <c r="AV17" s="68">
        <f t="shared" si="10"/>
        <v>13</v>
      </c>
      <c r="AW17" s="70">
        <f t="shared" si="11"/>
        <v>13</v>
      </c>
      <c r="AX17" s="57">
        <f t="shared" si="15"/>
        <v>43</v>
      </c>
      <c r="AY17" s="48">
        <f>SUM(AS17-AX17)</f>
        <v>-7</v>
      </c>
      <c r="BA17" s="21" t="str">
        <f>IF(AO17+AT17=0,"0",IF(AO17=AT17,"N",IF(AO17&gt;AT17,"V",IF(AO17&lt;AT17,"D"))))</f>
        <v>D</v>
      </c>
      <c r="BB17" s="12" t="str">
        <f>IF(AP17+AU17=0,"0",IF(AP17=AU17,"N",IF(AP17&gt;AU17,"V",IF(AP17&lt;AU17,"D"))))</f>
        <v>V</v>
      </c>
      <c r="BC17" s="12" t="str">
        <f>IF(AQ17+AV17=0,"0",IF(AQ17=AV17,"N",IF(AQ17&gt;AV17,"V",IF(AQ17&lt;AV17,"D"))))</f>
        <v>D</v>
      </c>
      <c r="BD17" s="22" t="str">
        <f>IF(AR17+AW17=0,"0",IF(AR17=AW17,"N",IF(AR17&gt;AW17,"V",IF(AR17&lt;AW17,"D"))))</f>
        <v>D</v>
      </c>
      <c r="BE17" s="124"/>
      <c r="BF17" s="48">
        <f>VLOOKUP(AM17,$I$6:$L$37,4,0)+VLOOKUP(AM17,$Q$6:$T$37,4,0)+VLOOKUP(AM17,$Y$6:$AB$37,4,0)+VLOOKUP(AM17,$AG$6:$AJ$37,4,0)</f>
        <v>3</v>
      </c>
      <c r="BG17" s="2">
        <f>IF(OR(AM17="",BF17="",BF17=""),"",RANK(BF17,$BF$6:$BF$37)+SUM(-AS17/100)+(AX17/1000)+COUNTIF(AM$6:AM$37,"&lt;="&amp;AM17+1)/10000+ROW()/100000)</f>
        <v>23.68317</v>
      </c>
      <c r="BH17" s="2">
        <f>IF(AM17="","",SMALL(BG$6:BG$37,ROWS(AS$6:AS17)))</f>
        <v>12.57808</v>
      </c>
      <c r="BJ17" s="93">
        <f>IF(BH17="","",IF(AND(BN16=BN17,BO16=BO17,BP16=BP17),BJ16,$BJ$6+11))</f>
        <v>12</v>
      </c>
      <c r="BK17" s="90">
        <f>IF(OR(AL17="",AS17="",AX17=""),"",INDEX($AL$6:$AL$37,MATCH(BH17,$BG$6:$BG$37,0)))</f>
        <v>3</v>
      </c>
      <c r="BL17" s="62" t="str">
        <f>IF(OR(AM17="",AS17="",AX17=""),"",INDEX($AM$6:$AM$37,MATCH(BH17,$BG$6:$BG$37,0)))</f>
        <v>CABUT C.</v>
      </c>
      <c r="BM17" s="37"/>
      <c r="BN17" s="191">
        <f t="shared" si="12"/>
        <v>6</v>
      </c>
      <c r="BO17" s="189">
        <f t="shared" si="16"/>
        <v>46</v>
      </c>
      <c r="BP17" s="187">
        <f t="shared" si="17"/>
        <v>38</v>
      </c>
      <c r="BQ17" s="145">
        <f t="shared" si="18"/>
        <v>8</v>
      </c>
      <c r="BR17" s="143" t="str">
        <f t="shared" si="19"/>
        <v>V</v>
      </c>
      <c r="BS17" s="12" t="str">
        <f t="shared" si="20"/>
        <v>D</v>
      </c>
      <c r="BT17" s="12" t="str">
        <f t="shared" si="24"/>
        <v>V</v>
      </c>
      <c r="BU17" s="85" t="str">
        <f t="shared" si="25"/>
        <v>D</v>
      </c>
      <c r="BV17" s="21">
        <f>IF(OR(AO17="",AS17="",AX17=""),"",INDEX($AO$6:$AO$37,MATCH(BH17,$BG$6:$BG$37,0)))</f>
        <v>13</v>
      </c>
      <c r="BW17" s="12">
        <f>IF(OR(AO17="",AS17="",AX17=""),"",INDEX($AP$6:$AP$37,MATCH(BH17,$BG$6:$BG$37,0)))</f>
        <v>9</v>
      </c>
      <c r="BX17" s="12">
        <f>IF(OR(AQ17="",AS17="",AX17=""),"",INDEX($AQ$6:$AQ$37,MATCH(BH17,$BG$6:$BG$37,0)))</f>
        <v>13</v>
      </c>
      <c r="BY17" s="85">
        <f>IF(OR(AR17="",AS17="",AX17=""),"",INDEX($AR$6:$AR$37,MATCH(BH17,$BG$6:$BG$37,0)))</f>
        <v>11</v>
      </c>
      <c r="BZ17" s="21">
        <f>IF(OR(AT17="",AS17="",AX17=""),"",INDEX($AT$6:$AT$37,MATCH(BH17,$BG$6:$BG$37,0)))</f>
        <v>10</v>
      </c>
      <c r="CA17" s="12">
        <f>IF(OR(AU17="",AS17="",AX17=""),"",INDEX($AU$6:$AU$37,MATCH(BH17,$BG$6:$BG$37,0)))</f>
        <v>11</v>
      </c>
      <c r="CB17" s="12">
        <f>IF(OR(AV17="",AS17="",AX17=""),"",INDEX($AV$6:$AV$37,MATCH(BH17,$BG$6:$BG$37,0)))</f>
        <v>5</v>
      </c>
      <c r="CC17" s="85">
        <f>IF(OR(AW17="",AS17="",AX17=""),"",INDEX($AW$6:$AW$37,MATCH(BH17,$BG$6:$BG$37,0)))</f>
        <v>12</v>
      </c>
      <c r="CD17" s="118">
        <f t="shared" si="26"/>
        <v>4</v>
      </c>
      <c r="CE17" s="116">
        <f t="shared" si="21"/>
        <v>25</v>
      </c>
      <c r="CF17" s="116">
        <f t="shared" si="22"/>
        <v>6</v>
      </c>
      <c r="CG17" s="119">
        <f t="shared" si="23"/>
        <v>5</v>
      </c>
    </row>
    <row r="18" spans="1:85" ht="20.100000000000001" customHeight="1" thickBot="1">
      <c r="A18" s="9">
        <v>13</v>
      </c>
      <c r="B18" s="154" t="s">
        <v>50</v>
      </c>
      <c r="C18" s="48" t="s">
        <v>40</v>
      </c>
      <c r="D18" s="199">
        <v>2</v>
      </c>
      <c r="E18" s="151"/>
      <c r="F18" s="208">
        <v>7</v>
      </c>
      <c r="G18" s="107">
        <v>13</v>
      </c>
      <c r="H18" s="155">
        <f>+G19</f>
        <v>14</v>
      </c>
      <c r="I18" s="185" t="str">
        <f t="shared" si="0"/>
        <v>DAJON M.C.</v>
      </c>
      <c r="J18" s="168">
        <v>12</v>
      </c>
      <c r="K18" s="32">
        <f>+J19</f>
        <v>12</v>
      </c>
      <c r="L18" s="51">
        <f>IF(J18+J19=0,0,IF(J18=J19,1,IF(J18&gt;J19,3,0)))</f>
        <v>1</v>
      </c>
      <c r="M18" s="44"/>
      <c r="N18" s="208">
        <v>7</v>
      </c>
      <c r="O18" s="8">
        <v>8</v>
      </c>
      <c r="P18" s="99">
        <f>+O19</f>
        <v>19</v>
      </c>
      <c r="Q18" s="169" t="str">
        <f t="shared" si="1"/>
        <v>THEUERKAUF P.</v>
      </c>
      <c r="R18" s="8">
        <v>9</v>
      </c>
      <c r="S18" s="45">
        <f>+R19</f>
        <v>9</v>
      </c>
      <c r="T18" s="54">
        <f>IF(R18+R19=0,0,IF(R18=R19,1,IF(R18&gt;R19,3,0)))</f>
        <v>1</v>
      </c>
      <c r="U18" s="46"/>
      <c r="V18" s="208">
        <v>7</v>
      </c>
      <c r="W18" s="8">
        <v>8</v>
      </c>
      <c r="X18" s="103">
        <f>+W19</f>
        <v>10</v>
      </c>
      <c r="Y18" s="169" t="str">
        <f t="shared" si="2"/>
        <v>THEUERKAUF P.</v>
      </c>
      <c r="Z18" s="8">
        <v>5</v>
      </c>
      <c r="AA18" s="45">
        <f>+Z19</f>
        <v>13</v>
      </c>
      <c r="AB18" s="54">
        <f>IF(Z18+Z19=0,0,IF(Z18=Z19,1,IF(Z18&gt;Z19,3,0)))</f>
        <v>0</v>
      </c>
      <c r="AC18" s="46"/>
      <c r="AD18" s="210">
        <v>7</v>
      </c>
      <c r="AE18" s="39">
        <v>9</v>
      </c>
      <c r="AF18" s="101">
        <f>+AE19</f>
        <v>32</v>
      </c>
      <c r="AG18" s="169" t="str">
        <f t="shared" si="3"/>
        <v>HUE POTEY G.</v>
      </c>
      <c r="AH18" s="39">
        <v>5</v>
      </c>
      <c r="AI18" s="124">
        <f>+AH19</f>
        <v>13</v>
      </c>
      <c r="AJ18" s="54">
        <f>IF(AH18+AH19=0,0,IF(AH18=AH19,1,IF(AH18&gt;AH19,3,0)))</f>
        <v>0</v>
      </c>
      <c r="AK18" s="53"/>
      <c r="AL18" s="47">
        <v>13</v>
      </c>
      <c r="AM18" s="59" t="str">
        <f t="shared" si="4"/>
        <v>DAJON M.C.</v>
      </c>
      <c r="AN18" s="37"/>
      <c r="AO18" s="182">
        <f t="shared" si="5"/>
        <v>12</v>
      </c>
      <c r="AP18" s="68">
        <f t="shared" si="6"/>
        <v>4</v>
      </c>
      <c r="AQ18" s="68">
        <f t="shared" si="7"/>
        <v>13</v>
      </c>
      <c r="AR18" s="69">
        <f t="shared" si="8"/>
        <v>13</v>
      </c>
      <c r="AS18" s="48">
        <f t="shared" si="13"/>
        <v>42</v>
      </c>
      <c r="AT18" s="67">
        <f t="shared" si="14"/>
        <v>12</v>
      </c>
      <c r="AU18" s="68">
        <f t="shared" si="9"/>
        <v>13</v>
      </c>
      <c r="AV18" s="68">
        <f t="shared" si="10"/>
        <v>11</v>
      </c>
      <c r="AW18" s="70">
        <f t="shared" si="11"/>
        <v>9</v>
      </c>
      <c r="AX18" s="57">
        <f t="shared" si="15"/>
        <v>45</v>
      </c>
      <c r="AY18" s="48">
        <f>SUM(AS18-AX18)</f>
        <v>-3</v>
      </c>
      <c r="BA18" s="21" t="str">
        <f>IF(AO18+AT18=0,"0",IF(AO18=AT18,"N",IF(AO18&gt;AT18,"V",IF(AO18&lt;AT18,"D"))))</f>
        <v>N</v>
      </c>
      <c r="BB18" s="12" t="str">
        <f>IF(AP18+AU18=0,"0",IF(AP18=AU18,"N",IF(AP18&gt;AU18,"V",IF(AP18&lt;AU18,"D"))))</f>
        <v>D</v>
      </c>
      <c r="BC18" s="12" t="str">
        <f>IF(AQ18+AV18=0,"0",IF(AQ18=AV18,"N",IF(AQ18&gt;AV18,"V",IF(AQ18&lt;AV18,"D"))))</f>
        <v>V</v>
      </c>
      <c r="BD18" s="22" t="str">
        <f>IF(AR18+AW18=0,"0",IF(AR18=AW18,"N",IF(AR18&gt;AW18,"V",IF(AR18&lt;AW18,"D"))))</f>
        <v>V</v>
      </c>
      <c r="BE18" s="124"/>
      <c r="BF18" s="48">
        <f>VLOOKUP(AM18,$I$6:$L$37,4,0)+VLOOKUP(AM18,$Q$6:$T$37,4,0)+VLOOKUP(AM18,$Y$6:$AB$37,4,0)+VLOOKUP(AM18,$AG$6:$AJ$37,4,0)</f>
        <v>7</v>
      </c>
      <c r="BG18" s="2">
        <f>IF(OR(AM18="",BF18="",BF18=""),"",RANK(BF18,$BF$6:$BF$37)+SUM(-AS18/100)+(AX18/1000)+COUNTIF(AM$6:AM$37,"&lt;="&amp;AM18+1)/10000+ROW()/100000)</f>
        <v>6.6251800000000003</v>
      </c>
      <c r="BH18" s="2">
        <f>IF(AM18="","",SMALL(BG$6:BG$37,ROWS(AS$6:AS18)))</f>
        <v>12.61809</v>
      </c>
      <c r="BJ18" s="93">
        <f>IF(BH18="","",IF(AND(BN17=BN18,BO17=BO18,BP17=BP18),BJ17,$BJ$6+12))</f>
        <v>13</v>
      </c>
      <c r="BK18" s="90">
        <f>IF(OR(AL18="",AS18="",AX18=""),"",INDEX($AL$6:$AL$37,MATCH(BH18,$BG$6:$BG$37,0)))</f>
        <v>4</v>
      </c>
      <c r="BL18" s="62" t="str">
        <f>IF(OR(AM18="",AS18="",AX18=""),"",INDEX($AM$6:$AM$37,MATCH(BH18,$BG$6:$BG$37,0)))</f>
        <v>SINSSAINE M.T.</v>
      </c>
      <c r="BM18" s="37"/>
      <c r="BN18" s="191">
        <f t="shared" si="12"/>
        <v>6</v>
      </c>
      <c r="BO18" s="189">
        <f t="shared" si="16"/>
        <v>42</v>
      </c>
      <c r="BP18" s="187">
        <f t="shared" si="17"/>
        <v>38</v>
      </c>
      <c r="BQ18" s="145">
        <f t="shared" si="18"/>
        <v>4</v>
      </c>
      <c r="BR18" s="143" t="str">
        <f t="shared" si="19"/>
        <v>D</v>
      </c>
      <c r="BS18" s="12" t="str">
        <f t="shared" si="20"/>
        <v>V</v>
      </c>
      <c r="BT18" s="12" t="str">
        <f t="shared" si="24"/>
        <v>V</v>
      </c>
      <c r="BU18" s="85" t="str">
        <f t="shared" si="25"/>
        <v>D</v>
      </c>
      <c r="BV18" s="21">
        <f>IF(OR(AO18="",AS18="",AX18=""),"",INDEX($AO$6:$AO$37,MATCH(BH18,$BG$6:$BG$37,0)))</f>
        <v>10</v>
      </c>
      <c r="BW18" s="12">
        <f>IF(OR(AO18="",AS18="",AX18=""),"",INDEX($AP$6:$AP$37,MATCH(BH18,$BG$6:$BG$37,0)))</f>
        <v>13</v>
      </c>
      <c r="BX18" s="12">
        <f>IF(OR(AQ18="",AS18="",AX18=""),"",INDEX($AQ$6:$AQ$37,MATCH(BH18,$BG$6:$BG$37,0)))</f>
        <v>13</v>
      </c>
      <c r="BY18" s="85">
        <f>IF(OR(AR18="",AS18="",AX18=""),"",INDEX($AR$6:$AR$37,MATCH(BH18,$BG$6:$BG$37,0)))</f>
        <v>6</v>
      </c>
      <c r="BZ18" s="21">
        <f>IF(OR(AT18="",AS18="",AX18=""),"",INDEX($AT$6:$AT$37,MATCH(BH18,$BG$6:$BG$37,0)))</f>
        <v>13</v>
      </c>
      <c r="CA18" s="12">
        <f>IF(OR(AU18="",AS18="",AX18=""),"",INDEX($AU$6:$AU$37,MATCH(BH18,$BG$6:$BG$37,0)))</f>
        <v>3</v>
      </c>
      <c r="CB18" s="12">
        <f>IF(OR(AV18="",AS18="",AX18=""),"",INDEX($AV$6:$AV$37,MATCH(BH18,$BG$6:$BG$37,0)))</f>
        <v>9</v>
      </c>
      <c r="CC18" s="85">
        <f>IF(OR(AW18="",AS18="",AX18=""),"",INDEX($AW$6:$AW$37,MATCH(BH18,$BG$6:$BG$37,0)))</f>
        <v>13</v>
      </c>
      <c r="CD18" s="118">
        <f t="shared" si="26"/>
        <v>3</v>
      </c>
      <c r="CE18" s="116">
        <f t="shared" si="21"/>
        <v>2</v>
      </c>
      <c r="CF18" s="116">
        <f t="shared" si="22"/>
        <v>9</v>
      </c>
      <c r="CG18" s="119">
        <f t="shared" si="23"/>
        <v>20</v>
      </c>
    </row>
    <row r="19" spans="1:85" ht="20.100000000000001" customHeight="1" thickBot="1">
      <c r="A19" s="9">
        <v>14</v>
      </c>
      <c r="B19" s="154" t="s">
        <v>61</v>
      </c>
      <c r="C19" s="48" t="s">
        <v>44</v>
      </c>
      <c r="D19" s="199">
        <v>13</v>
      </c>
      <c r="E19" s="151"/>
      <c r="F19" s="209"/>
      <c r="G19" s="108">
        <v>14</v>
      </c>
      <c r="H19" s="156">
        <f>+G18</f>
        <v>13</v>
      </c>
      <c r="I19" s="186" t="str">
        <f t="shared" si="0"/>
        <v>SALOMON F.</v>
      </c>
      <c r="J19" s="167">
        <v>12</v>
      </c>
      <c r="K19" s="147">
        <f>+J18</f>
        <v>12</v>
      </c>
      <c r="L19" s="51">
        <f>IF(J18+J19=0,0,IF(J18=J19,1,IF(J18&gt;J19,3,0)))</f>
        <v>1</v>
      </c>
      <c r="M19" s="41"/>
      <c r="N19" s="209"/>
      <c r="O19" s="123">
        <v>19</v>
      </c>
      <c r="P19" s="100">
        <f>+O18</f>
        <v>8</v>
      </c>
      <c r="Q19" s="170" t="str">
        <f t="shared" si="1"/>
        <v>AVOND S.</v>
      </c>
      <c r="R19" s="123">
        <v>9</v>
      </c>
      <c r="S19" s="35">
        <f>+R18</f>
        <v>9</v>
      </c>
      <c r="T19" s="38">
        <f>IF(R18+R19=0,0,IF(R18=R19,1,IF(R18&lt;R19,3,0)))</f>
        <v>1</v>
      </c>
      <c r="U19" s="42"/>
      <c r="V19" s="209"/>
      <c r="W19" s="123">
        <v>10</v>
      </c>
      <c r="X19" s="104">
        <f>+W18</f>
        <v>8</v>
      </c>
      <c r="Y19" s="170" t="str">
        <f t="shared" si="2"/>
        <v>MALIGEAY M.</v>
      </c>
      <c r="Z19" s="123">
        <v>13</v>
      </c>
      <c r="AA19" s="35">
        <f>+Z18</f>
        <v>5</v>
      </c>
      <c r="AB19" s="38">
        <f>IF(Z18+Z19=0,0,IF(Z18=Z19,1,IF(Z18&lt;Z19,3,0)))</f>
        <v>3</v>
      </c>
      <c r="AC19" s="42"/>
      <c r="AD19" s="210"/>
      <c r="AE19" s="52">
        <v>32</v>
      </c>
      <c r="AF19" s="102">
        <f>+AE18</f>
        <v>9</v>
      </c>
      <c r="AG19" s="170" t="str">
        <f t="shared" si="3"/>
        <v>MAGAND M.C.</v>
      </c>
      <c r="AH19" s="52">
        <v>13</v>
      </c>
      <c r="AI19" s="124">
        <f>+AH18</f>
        <v>5</v>
      </c>
      <c r="AJ19" s="38">
        <f>IF(AH18+AH19=0,0,IF(AH18=AH19,1,IF(AH18&lt;AH19,3,0)))</f>
        <v>3</v>
      </c>
      <c r="AK19" s="124"/>
      <c r="AL19" s="43">
        <v>14</v>
      </c>
      <c r="AM19" s="59" t="str">
        <f t="shared" si="4"/>
        <v>SALOMON F.</v>
      </c>
      <c r="AN19" s="37"/>
      <c r="AO19" s="182">
        <f t="shared" si="5"/>
        <v>12</v>
      </c>
      <c r="AP19" s="68">
        <f t="shared" si="6"/>
        <v>5</v>
      </c>
      <c r="AQ19" s="68">
        <f t="shared" si="7"/>
        <v>13</v>
      </c>
      <c r="AR19" s="69">
        <f t="shared" si="8"/>
        <v>10</v>
      </c>
      <c r="AS19" s="48">
        <f t="shared" si="13"/>
        <v>40</v>
      </c>
      <c r="AT19" s="67">
        <f t="shared" si="14"/>
        <v>12</v>
      </c>
      <c r="AU19" s="68">
        <f t="shared" si="9"/>
        <v>13</v>
      </c>
      <c r="AV19" s="68">
        <f t="shared" si="10"/>
        <v>8</v>
      </c>
      <c r="AW19" s="70">
        <f t="shared" si="11"/>
        <v>13</v>
      </c>
      <c r="AX19" s="57">
        <f t="shared" si="15"/>
        <v>46</v>
      </c>
      <c r="AY19" s="48">
        <f>SUM(AS19-AX19)</f>
        <v>-6</v>
      </c>
      <c r="BA19" s="21" t="str">
        <f>IF(AO19+AT19=0,"0",IF(AO19=AT19,"N",IF(AO19&gt;AT19,"V",IF(AO19&lt;AT19,"D"))))</f>
        <v>N</v>
      </c>
      <c r="BB19" s="12" t="str">
        <f>IF(AP19+AU19=0,"0",IF(AP19=AU19,"N",IF(AP19&gt;AU19,"V",IF(AP19&lt;AU19,"D"))))</f>
        <v>D</v>
      </c>
      <c r="BC19" s="12" t="str">
        <f>IF(AQ19+AV19=0,"0",IF(AQ19=AV19,"N",IF(AQ19&gt;AV19,"V",IF(AQ19&lt;AV19,"D"))))</f>
        <v>V</v>
      </c>
      <c r="BD19" s="22" t="str">
        <f>IF(AR19+AW19=0,"0",IF(AR19=AW19,"N",IF(AR19&gt;AW19,"V",IF(AR19&lt;AW19,"D"))))</f>
        <v>D</v>
      </c>
      <c r="BE19" s="124"/>
      <c r="BF19" s="48">
        <f>VLOOKUP(AM19,$I$6:$L$37,4,0)+VLOOKUP(AM19,$Q$6:$T$37,4,0)+VLOOKUP(AM19,$Y$6:$AB$37,4,0)+VLOOKUP(AM19,$AG$6:$AJ$37,4,0)</f>
        <v>4</v>
      </c>
      <c r="BG19" s="2">
        <f>IF(OR(AM19="",BF19="",BF19=""),"",RANK(BF19,$BF$6:$BF$37)+SUM(-AS19/100)+(AX19/1000)+COUNTIF(AM$6:AM$37,"&lt;="&amp;AM19+1)/10000+ROW()/100000)</f>
        <v>20.646190000000001</v>
      </c>
      <c r="BH19" s="2">
        <f>IF(AM19="","",SMALL(BG$6:BG$37,ROWS(AS$6:AS19)))</f>
        <v>12.63236</v>
      </c>
      <c r="BJ19" s="93">
        <f>IF(BH19="","",IF(AND(BN18=BN19,BO18=BO19,BP18=BP19),BJ18,$BJ$6+13))</f>
        <v>14</v>
      </c>
      <c r="BK19" s="90">
        <f>IF(OR(AL19="",AS19="",AX19=""),"",INDEX($AL$6:$AL$37,MATCH(BH19,$BG$6:$BG$37,0)))</f>
        <v>31</v>
      </c>
      <c r="BL19" s="62" t="str">
        <f>IF(OR(AM19="",AS19="",AX19=""),"",INDEX($AM$6:$AM$37,MATCH(BH19,$BG$6:$BG$37,0)))</f>
        <v>BILLON M.</v>
      </c>
      <c r="BM19" s="37"/>
      <c r="BN19" s="191">
        <f t="shared" si="12"/>
        <v>6</v>
      </c>
      <c r="BO19" s="189">
        <f t="shared" si="16"/>
        <v>41</v>
      </c>
      <c r="BP19" s="187">
        <f t="shared" si="17"/>
        <v>42</v>
      </c>
      <c r="BQ19" s="145">
        <f t="shared" si="18"/>
        <v>-1</v>
      </c>
      <c r="BR19" s="143" t="str">
        <f t="shared" si="19"/>
        <v>V</v>
      </c>
      <c r="BS19" s="12" t="str">
        <f t="shared" si="20"/>
        <v>D</v>
      </c>
      <c r="BT19" s="12" t="str">
        <f t="shared" si="24"/>
        <v>D</v>
      </c>
      <c r="BU19" s="85" t="str">
        <f t="shared" si="25"/>
        <v>V</v>
      </c>
      <c r="BV19" s="21">
        <f>IF(OR(AO19="",AS19="",AX19=""),"",INDEX($AO$6:$AO$37,MATCH(BH19,$BG$6:$BG$37,0)))</f>
        <v>13</v>
      </c>
      <c r="BW19" s="12">
        <f>IF(OR(AO19="",AS19="",AX19=""),"",INDEX($AP$6:$AP$37,MATCH(BH19,$BG$6:$BG$37,0)))</f>
        <v>8</v>
      </c>
      <c r="BX19" s="12">
        <f>IF(OR(AQ19="",AS19="",AX19=""),"",INDEX($AQ$6:$AQ$37,MATCH(BH19,$BG$6:$BG$37,0)))</f>
        <v>7</v>
      </c>
      <c r="BY19" s="85">
        <f>IF(OR(AR19="",AS19="",AX19=""),"",INDEX($AR$6:$AR$37,MATCH(BH19,$BG$6:$BG$37,0)))</f>
        <v>13</v>
      </c>
      <c r="BZ19" s="21">
        <f>IF(OR(AT19="",AS19="",AX19=""),"",INDEX($AT$6:$AT$37,MATCH(BH19,$BG$6:$BG$37,0)))</f>
        <v>6</v>
      </c>
      <c r="CA19" s="12">
        <f>IF(OR(AU19="",AS19="",AX19=""),"",INDEX($AU$6:$AU$37,MATCH(BH19,$BG$6:$BG$37,0)))</f>
        <v>11</v>
      </c>
      <c r="CB19" s="12">
        <f>IF(OR(AV19="",AS19="",AX19=""),"",INDEX($AV$6:$AV$37,MATCH(BH19,$BG$6:$BG$37,0)))</f>
        <v>13</v>
      </c>
      <c r="CC19" s="85">
        <f>IF(OR(AW19="",AS19="",AX19=""),"",INDEX($AW$6:$AW$37,MATCH(BH19,$BG$6:$BG$37,0)))</f>
        <v>12</v>
      </c>
      <c r="CD19" s="118">
        <f t="shared" si="26"/>
        <v>32</v>
      </c>
      <c r="CE19" s="116">
        <f t="shared" si="21"/>
        <v>1</v>
      </c>
      <c r="CF19" s="116">
        <f t="shared" si="22"/>
        <v>28</v>
      </c>
      <c r="CG19" s="119">
        <f t="shared" si="23"/>
        <v>18</v>
      </c>
    </row>
    <row r="20" spans="1:85" ht="20.100000000000001" customHeight="1">
      <c r="A20" s="9">
        <v>15</v>
      </c>
      <c r="B20" s="154" t="s">
        <v>55</v>
      </c>
      <c r="C20" s="48" t="s">
        <v>95</v>
      </c>
      <c r="D20" s="199">
        <v>7</v>
      </c>
      <c r="E20" s="151"/>
      <c r="F20" s="208">
        <v>8</v>
      </c>
      <c r="G20" s="109">
        <v>15</v>
      </c>
      <c r="H20" s="157">
        <f>+G21</f>
        <v>16</v>
      </c>
      <c r="I20" s="185" t="str">
        <f t="shared" si="0"/>
        <v>BLACHEYRE C.</v>
      </c>
      <c r="J20" s="165">
        <v>13</v>
      </c>
      <c r="K20" s="146">
        <f>+J21</f>
        <v>8</v>
      </c>
      <c r="L20" s="51">
        <f>IF(J20+J21=0,0,IF(J20=J21,1,IF(J20&gt;J21,3,0)))</f>
        <v>3</v>
      </c>
      <c r="M20" s="44"/>
      <c r="N20" s="208">
        <v>8</v>
      </c>
      <c r="O20" s="8">
        <v>9</v>
      </c>
      <c r="P20" s="99">
        <f>+O21</f>
        <v>18</v>
      </c>
      <c r="Q20" s="169" t="str">
        <f t="shared" si="1"/>
        <v>HUE POTEY G.</v>
      </c>
      <c r="R20" s="8">
        <v>13</v>
      </c>
      <c r="S20" s="45">
        <f>+R21</f>
        <v>7</v>
      </c>
      <c r="T20" s="51">
        <f>IF(R20+R21=0,0,IF(R20=R21,1,IF(R20&gt;R21,3,0)))</f>
        <v>3</v>
      </c>
      <c r="U20" s="46"/>
      <c r="V20" s="208">
        <v>8</v>
      </c>
      <c r="W20" s="8">
        <v>11</v>
      </c>
      <c r="X20" s="103">
        <f>+W21</f>
        <v>22</v>
      </c>
      <c r="Y20" s="169" t="str">
        <f t="shared" si="2"/>
        <v>GRZESKO N.</v>
      </c>
      <c r="Z20" s="8">
        <v>7</v>
      </c>
      <c r="AA20" s="45">
        <f>+Z21</f>
        <v>13</v>
      </c>
      <c r="AB20" s="51">
        <f>IF(Z20+Z21=0,0,IF(Z20=Z21,1,IF(Z20&gt;Z21,3,0)))</f>
        <v>0</v>
      </c>
      <c r="AC20" s="46"/>
      <c r="AD20" s="208">
        <v>8</v>
      </c>
      <c r="AE20" s="8">
        <v>10</v>
      </c>
      <c r="AF20" s="99">
        <f>+AE21</f>
        <v>19</v>
      </c>
      <c r="AG20" s="169" t="str">
        <f t="shared" si="3"/>
        <v>MALIGEAY M.</v>
      </c>
      <c r="AH20" s="8">
        <v>13</v>
      </c>
      <c r="AI20" s="32">
        <f>+AH21</f>
        <v>3</v>
      </c>
      <c r="AJ20" s="51">
        <f>IF(AH20+AH21=0,0,IF(AH20=AH21,1,IF(AH20&gt;AH21,3,0)))</f>
        <v>3</v>
      </c>
      <c r="AK20" s="53"/>
      <c r="AL20" s="43">
        <v>15</v>
      </c>
      <c r="AM20" s="59" t="str">
        <f t="shared" si="4"/>
        <v>BLACHEYRE C.</v>
      </c>
      <c r="AN20" s="37"/>
      <c r="AO20" s="182">
        <f t="shared" si="5"/>
        <v>13</v>
      </c>
      <c r="AP20" s="68">
        <f t="shared" si="6"/>
        <v>9</v>
      </c>
      <c r="AQ20" s="68">
        <f t="shared" si="7"/>
        <v>12</v>
      </c>
      <c r="AR20" s="69">
        <f t="shared" si="8"/>
        <v>12</v>
      </c>
      <c r="AS20" s="48">
        <f t="shared" si="13"/>
        <v>46</v>
      </c>
      <c r="AT20" s="67">
        <f t="shared" si="14"/>
        <v>8</v>
      </c>
      <c r="AU20" s="68">
        <f t="shared" si="9"/>
        <v>13</v>
      </c>
      <c r="AV20" s="68">
        <f t="shared" si="10"/>
        <v>11</v>
      </c>
      <c r="AW20" s="70">
        <f t="shared" si="11"/>
        <v>12</v>
      </c>
      <c r="AX20" s="57">
        <f t="shared" si="15"/>
        <v>44</v>
      </c>
      <c r="AY20" s="48">
        <f>SUM(AS20-AX20)</f>
        <v>2</v>
      </c>
      <c r="BA20" s="21" t="str">
        <f>IF(AO20+AT20=0,"0",IF(AO20=AT20,"N",IF(AO20&gt;AT20,"V",IF(AO20&lt;AT20,"D"))))</f>
        <v>V</v>
      </c>
      <c r="BB20" s="12" t="str">
        <f>IF(AP20+AU20=0,"0",IF(AP20=AU20,"N",IF(AP20&gt;AU20,"V",IF(AP20&lt;AU20,"D"))))</f>
        <v>D</v>
      </c>
      <c r="BC20" s="12" t="str">
        <f>IF(AQ20+AV20=0,"0",IF(AQ20=AV20,"N",IF(AQ20&gt;AV20,"V",IF(AQ20&lt;AV20,"D"))))</f>
        <v>V</v>
      </c>
      <c r="BD20" s="22" t="str">
        <f>IF(AR20+AW20=0,"0",IF(AR20=AW20,"N",IF(AR20&gt;AW20,"V",IF(AR20&lt;AW20,"D"))))</f>
        <v>N</v>
      </c>
      <c r="BE20" s="124"/>
      <c r="BF20" s="48">
        <f>VLOOKUP(AM20,$I$6:$L$37,4,0)+VLOOKUP(AM20,$Q$6:$T$37,4,0)+VLOOKUP(AM20,$Y$6:$AB$37,4,0)+VLOOKUP(AM20,$AG$6:$AJ$37,4,0)</f>
        <v>7</v>
      </c>
      <c r="BG20" s="2">
        <f>IF(OR(AM20="",BF20="",BF20=""),"",RANK(BF20,$BF$6:$BF$37)+SUM(-AS20/100)+(AX20/1000)+COUNTIF(AM$6:AM$37,"&lt;="&amp;AM20+1)/10000+ROW()/100000)</f>
        <v>6.5842000000000001</v>
      </c>
      <c r="BH20" s="2">
        <f>IF(AM20="","",SMALL(BG$6:BG$37,ROWS(AS$6:AS20)))</f>
        <v>12.648159999999999</v>
      </c>
      <c r="BJ20" s="93">
        <f>IF(BH20="","",IF(AND(BN19=BN20,BO19=BO20,BP19=BP20),BJ19,$BJ$6+14))</f>
        <v>15</v>
      </c>
      <c r="BK20" s="90">
        <f>IF(OR(AL20="",AS20="",AX20=""),"",INDEX($AL$6:$AL$37,MATCH(BH20,$BG$6:$BG$37,0)))</f>
        <v>11</v>
      </c>
      <c r="BL20" s="62" t="str">
        <f>IF(OR(AM20="",AS20="",AX20=""),"",INDEX($AM$6:$AM$37,MATCH(BH20,$BG$6:$BG$37,0)))</f>
        <v>GRZESKO N.</v>
      </c>
      <c r="BM20" s="37"/>
      <c r="BN20" s="191">
        <f t="shared" si="12"/>
        <v>6</v>
      </c>
      <c r="BO20" s="189">
        <f t="shared" si="16"/>
        <v>39</v>
      </c>
      <c r="BP20" s="187">
        <f t="shared" si="17"/>
        <v>38</v>
      </c>
      <c r="BQ20" s="145">
        <f t="shared" si="18"/>
        <v>1</v>
      </c>
      <c r="BR20" s="143" t="str">
        <f t="shared" si="19"/>
        <v>V</v>
      </c>
      <c r="BS20" s="12" t="str">
        <f t="shared" si="20"/>
        <v>D</v>
      </c>
      <c r="BT20" s="12" t="str">
        <f t="shared" si="24"/>
        <v>D</v>
      </c>
      <c r="BU20" s="85" t="str">
        <f t="shared" si="25"/>
        <v>V</v>
      </c>
      <c r="BV20" s="21">
        <f>IF(OR(AO20="",AS20="",AX20=""),"",INDEX($AO$6:$AO$37,MATCH(BH20,$BG$6:$BG$37,0)))</f>
        <v>13</v>
      </c>
      <c r="BW20" s="12">
        <f>IF(OR(AO20="",AS20="",AX20=""),"",INDEX($AP$6:$AP$37,MATCH(BH20,$BG$6:$BG$37,0)))</f>
        <v>6</v>
      </c>
      <c r="BX20" s="12">
        <f>IF(OR(AQ20="",AS20="",AX20=""),"",INDEX($AQ$6:$AQ$37,MATCH(BH20,$BG$6:$BG$37,0)))</f>
        <v>7</v>
      </c>
      <c r="BY20" s="85">
        <f>IF(OR(AR20="",AS20="",AX20=""),"",INDEX($AR$6:$AR$37,MATCH(BH20,$BG$6:$BG$37,0)))</f>
        <v>13</v>
      </c>
      <c r="BZ20" s="21">
        <f>IF(OR(AT20="",AS20="",AX20=""),"",INDEX($AT$6:$AT$37,MATCH(BH20,$BG$6:$BG$37,0)))</f>
        <v>5</v>
      </c>
      <c r="CA20" s="12">
        <f>IF(OR(AU20="",AS20="",AX20=""),"",INDEX($AU$6:$AU$37,MATCH(BH20,$BG$6:$BG$37,0)))</f>
        <v>13</v>
      </c>
      <c r="CB20" s="12">
        <f>IF(OR(AV20="",AS20="",AX20=""),"",INDEX($AV$6:$AV$37,MATCH(BH20,$BG$6:$BG$37,0)))</f>
        <v>13</v>
      </c>
      <c r="CC20" s="85">
        <f>IF(OR(AW20="",AS20="",AX20=""),"",INDEX($AW$6:$AW$37,MATCH(BH20,$BG$6:$BG$37,0)))</f>
        <v>7</v>
      </c>
      <c r="CD20" s="118">
        <f t="shared" si="26"/>
        <v>12</v>
      </c>
      <c r="CE20" s="116">
        <f t="shared" si="21"/>
        <v>5</v>
      </c>
      <c r="CF20" s="116">
        <f t="shared" si="22"/>
        <v>22</v>
      </c>
      <c r="CG20" s="119">
        <f t="shared" si="23"/>
        <v>25</v>
      </c>
    </row>
    <row r="21" spans="1:85" ht="20.100000000000001" customHeight="1" thickBot="1">
      <c r="A21" s="9">
        <v>16</v>
      </c>
      <c r="B21" s="154" t="s">
        <v>54</v>
      </c>
      <c r="C21" s="48" t="s">
        <v>35</v>
      </c>
      <c r="D21" s="199">
        <v>6</v>
      </c>
      <c r="E21" s="151"/>
      <c r="F21" s="210"/>
      <c r="G21" s="113">
        <v>16</v>
      </c>
      <c r="H21" s="161">
        <f>+G20</f>
        <v>15</v>
      </c>
      <c r="I21" s="186" t="str">
        <f t="shared" si="0"/>
        <v>BRUNET D.</v>
      </c>
      <c r="J21" s="166">
        <v>8</v>
      </c>
      <c r="K21" s="146">
        <f>+J20</f>
        <v>13</v>
      </c>
      <c r="L21" s="38">
        <f>IF(J20+J21=0,0,IF(J20=J21,1,IF(J20&lt;J21,3,0)))</f>
        <v>0</v>
      </c>
      <c r="M21" s="41"/>
      <c r="N21" s="209"/>
      <c r="O21" s="123">
        <v>18</v>
      </c>
      <c r="P21" s="100">
        <f>+O20</f>
        <v>9</v>
      </c>
      <c r="Q21" s="170" t="str">
        <f t="shared" si="1"/>
        <v>CARICHON J.</v>
      </c>
      <c r="R21" s="123">
        <v>7</v>
      </c>
      <c r="S21" s="35">
        <f>+R20</f>
        <v>13</v>
      </c>
      <c r="T21" s="13">
        <f>IF(R20+R21=0,0,IF(R20=R21,1,IF(R20&lt;R21,3,0)))</f>
        <v>0</v>
      </c>
      <c r="U21" s="42"/>
      <c r="V21" s="209"/>
      <c r="W21" s="123">
        <v>22</v>
      </c>
      <c r="X21" s="104">
        <f>+W20</f>
        <v>11</v>
      </c>
      <c r="Y21" s="170" t="str">
        <f t="shared" si="2"/>
        <v>BONNARD D.</v>
      </c>
      <c r="Z21" s="123">
        <v>13</v>
      </c>
      <c r="AA21" s="35">
        <f>+Z20</f>
        <v>7</v>
      </c>
      <c r="AB21" s="13">
        <f>IF(Z20+Z21=0,0,IF(Z20=Z21,1,IF(Z20&lt;Z21,3,0)))</f>
        <v>3</v>
      </c>
      <c r="AC21" s="42"/>
      <c r="AD21" s="209"/>
      <c r="AE21" s="123">
        <v>19</v>
      </c>
      <c r="AF21" s="100">
        <f>+AE20</f>
        <v>10</v>
      </c>
      <c r="AG21" s="170" t="str">
        <f t="shared" si="3"/>
        <v>AVOND S.</v>
      </c>
      <c r="AH21" s="123">
        <v>3</v>
      </c>
      <c r="AI21" s="125">
        <f>+AH20</f>
        <v>13</v>
      </c>
      <c r="AJ21" s="13">
        <f>IF(AH20+AH21=0,0,IF(AH20=AH21,1,IF(AH20&lt;AH21,3,0)))</f>
        <v>0</v>
      </c>
      <c r="AK21" s="124"/>
      <c r="AL21" s="47">
        <v>16</v>
      </c>
      <c r="AM21" s="59" t="str">
        <f t="shared" si="4"/>
        <v>BRUNET D.</v>
      </c>
      <c r="AN21" s="37"/>
      <c r="AO21" s="182">
        <f t="shared" si="5"/>
        <v>8</v>
      </c>
      <c r="AP21" s="68">
        <f t="shared" si="6"/>
        <v>13</v>
      </c>
      <c r="AQ21" s="68">
        <f t="shared" si="7"/>
        <v>13</v>
      </c>
      <c r="AR21" s="69">
        <f t="shared" si="8"/>
        <v>13</v>
      </c>
      <c r="AS21" s="48">
        <f t="shared" si="13"/>
        <v>47</v>
      </c>
      <c r="AT21" s="67">
        <f t="shared" si="14"/>
        <v>13</v>
      </c>
      <c r="AU21" s="68">
        <f t="shared" si="9"/>
        <v>5</v>
      </c>
      <c r="AV21" s="68">
        <f t="shared" si="10"/>
        <v>1</v>
      </c>
      <c r="AW21" s="70">
        <f t="shared" si="11"/>
        <v>9</v>
      </c>
      <c r="AX21" s="57">
        <f t="shared" si="15"/>
        <v>28</v>
      </c>
      <c r="AY21" s="48">
        <f>SUM(AS21-AX21)</f>
        <v>19</v>
      </c>
      <c r="BA21" s="21" t="str">
        <f>IF(AO21+AT21=0,"0",IF(AO21=AT21,"N",IF(AO21&gt;AT21,"V",IF(AO21&lt;AT21,"D"))))</f>
        <v>D</v>
      </c>
      <c r="BB21" s="12" t="str">
        <f>IF(AP21+AU21=0,"0",IF(AP21=AU21,"N",IF(AP21&gt;AU21,"V",IF(AP21&lt;AU21,"D"))))</f>
        <v>V</v>
      </c>
      <c r="BC21" s="12" t="str">
        <f>IF(AQ21+AV21=0,"0",IF(AQ21=AV21,"N",IF(AQ21&gt;AV21,"V",IF(AQ21&lt;AV21,"D"))))</f>
        <v>V</v>
      </c>
      <c r="BD21" s="22" t="str">
        <f>IF(AR21+AW21=0,"0",IF(AR21=AW21,"N",IF(AR21&gt;AW21,"V",IF(AR21&lt;AW21,"D"))))</f>
        <v>V</v>
      </c>
      <c r="BE21" s="124"/>
      <c r="BF21" s="48">
        <f>VLOOKUP(AM21,$I$6:$L$37,4,0)+VLOOKUP(AM21,$Q$6:$T$37,4,0)+VLOOKUP(AM21,$Y$6:$AB$37,4,0)+VLOOKUP(AM21,$AG$6:$AJ$37,4,0)</f>
        <v>9</v>
      </c>
      <c r="BG21" s="2">
        <f>IF(OR(AM21="",BF21="",BF21=""),"",RANK(BF21,$BF$6:$BF$37)+SUM(-AS21/100)+(AX21/1000)+COUNTIF(AM$6:AM$37,"&lt;="&amp;AM21+1)/10000+ROW()/100000)</f>
        <v>3.5582100000000003</v>
      </c>
      <c r="BH21" s="2">
        <f>IF(AM21="","",SMALL(BG$6:BG$37,ROWS(AS$6:AS21)))</f>
        <v>12.69032</v>
      </c>
      <c r="BJ21" s="93">
        <f>IF(BH21="","",IF(AND(BN20=BN21,BO20=BO21,BP20=BP21),BJ20,$BJ$6+15))</f>
        <v>16</v>
      </c>
      <c r="BK21" s="90">
        <f>IF(OR(AL21="",AS21="",AX21=""),"",INDEX($AL$6:$AL$37,MATCH(BH21,$BG$6:$BG$37,0)))</f>
        <v>27</v>
      </c>
      <c r="BL21" s="62" t="str">
        <f>IF(OR(AM21="",AS21="",AX21=""),"",INDEX($AM$6:$AM$37,MATCH(BH21,$BG$6:$BG$37,0)))</f>
        <v>GROS S.</v>
      </c>
      <c r="BM21" s="37"/>
      <c r="BN21" s="191">
        <f t="shared" si="12"/>
        <v>6</v>
      </c>
      <c r="BO21" s="189">
        <f t="shared" si="16"/>
        <v>35</v>
      </c>
      <c r="BP21" s="187">
        <f t="shared" si="17"/>
        <v>40</v>
      </c>
      <c r="BQ21" s="145">
        <f t="shared" si="18"/>
        <v>-5</v>
      </c>
      <c r="BR21" s="143" t="str">
        <f t="shared" si="19"/>
        <v>D</v>
      </c>
      <c r="BS21" s="12" t="str">
        <f t="shared" si="20"/>
        <v>V</v>
      </c>
      <c r="BT21" s="12" t="str">
        <f t="shared" si="24"/>
        <v>V</v>
      </c>
      <c r="BU21" s="85" t="str">
        <f t="shared" si="25"/>
        <v>D</v>
      </c>
      <c r="BV21" s="21">
        <f>IF(OR(AO21="",AS21="",AX21=""),"",INDEX($AO$6:$AO$37,MATCH(BH21,$BG$6:$BG$37,0)))</f>
        <v>9</v>
      </c>
      <c r="BW21" s="12">
        <f>IF(OR(AO21="",AS21="",AX21=""),"",INDEX($AP$6:$AP$37,MATCH(BH21,$BG$6:$BG$37,0)))</f>
        <v>13</v>
      </c>
      <c r="BX21" s="12">
        <f>IF(OR(AQ21="",AS21="",AX21=""),"",INDEX($AQ$6:$AQ$37,MATCH(BH21,$BG$6:$BG$37,0)))</f>
        <v>13</v>
      </c>
      <c r="BY21" s="85">
        <f>IF(OR(AR21="",AS21="",AX21=""),"",INDEX($AR$6:$AR$37,MATCH(BH21,$BG$6:$BG$37,0)))</f>
        <v>0</v>
      </c>
      <c r="BZ21" s="21">
        <f>IF(OR(AT21="",AS21="",AX21=""),"",INDEX($AT$6:$AT$37,MATCH(BH21,$BG$6:$BG$37,0)))</f>
        <v>13</v>
      </c>
      <c r="CA21" s="12">
        <f>IF(OR(AU21="",AS21="",AX21=""),"",INDEX($AU$6:$AU$37,MATCH(BH21,$BG$6:$BG$37,0)))</f>
        <v>5</v>
      </c>
      <c r="CB21" s="12">
        <f>IF(OR(AV21="",AS21="",AX21=""),"",INDEX($AV$6:$AV$37,MATCH(BH21,$BG$6:$BG$37,0)))</f>
        <v>9</v>
      </c>
      <c r="CC21" s="85">
        <f>IF(OR(AW21="",AS21="",AX21=""),"",INDEX($AW$6:$AW$37,MATCH(BH21,$BG$6:$BG$37,0)))</f>
        <v>13</v>
      </c>
      <c r="CD21" s="118">
        <f t="shared" si="26"/>
        <v>28</v>
      </c>
      <c r="CE21" s="116">
        <f t="shared" si="21"/>
        <v>26</v>
      </c>
      <c r="CF21" s="116">
        <f t="shared" si="22"/>
        <v>21</v>
      </c>
      <c r="CG21" s="119">
        <f t="shared" si="23"/>
        <v>29</v>
      </c>
    </row>
    <row r="22" spans="1:85" ht="20.100000000000001" customHeight="1">
      <c r="A22" s="9">
        <v>17</v>
      </c>
      <c r="B22" s="154" t="s">
        <v>76</v>
      </c>
      <c r="C22" s="67" t="s">
        <v>11</v>
      </c>
      <c r="D22" s="199">
        <v>29</v>
      </c>
      <c r="E22" s="151"/>
      <c r="F22" s="208">
        <v>9</v>
      </c>
      <c r="G22" s="3">
        <v>17</v>
      </c>
      <c r="H22" s="162">
        <f>+G23</f>
        <v>18</v>
      </c>
      <c r="I22" s="185" t="str">
        <f t="shared" si="0"/>
        <v>JACQUEMIN D.</v>
      </c>
      <c r="J22" s="168">
        <v>8</v>
      </c>
      <c r="K22" s="32">
        <f>+J23</f>
        <v>13</v>
      </c>
      <c r="L22" s="51">
        <f>IF(J22+J23=0,0,IF(J22=J23,1,IF(J22&gt;J23,3,0)))</f>
        <v>0</v>
      </c>
      <c r="M22" s="44"/>
      <c r="N22" s="208">
        <v>9</v>
      </c>
      <c r="O22" s="10">
        <v>10</v>
      </c>
      <c r="P22" s="99">
        <f>+O23</f>
        <v>15</v>
      </c>
      <c r="Q22" s="169" t="str">
        <f t="shared" si="1"/>
        <v>MALIGEAY M.</v>
      </c>
      <c r="R22" s="8">
        <v>13</v>
      </c>
      <c r="S22" s="45">
        <f>+R23</f>
        <v>9</v>
      </c>
      <c r="T22" s="54">
        <f>IF(R22+R23=0,0,IF(R22=R23,1,IF(R22&gt;R23,3,0)))</f>
        <v>3</v>
      </c>
      <c r="U22" s="49"/>
      <c r="V22" s="211">
        <v>9</v>
      </c>
      <c r="W22" s="10">
        <v>13</v>
      </c>
      <c r="X22" s="103">
        <f>+W23</f>
        <v>17</v>
      </c>
      <c r="Y22" s="169" t="str">
        <f t="shared" si="2"/>
        <v>DAJON M.C.</v>
      </c>
      <c r="Z22" s="8">
        <v>13</v>
      </c>
      <c r="AA22" s="45">
        <f>+Z23</f>
        <v>11</v>
      </c>
      <c r="AB22" s="54">
        <f>IF(Z22+Z23=0,0,IF(Z22=Z23,1,IF(Z22&gt;Z23,3,0)))</f>
        <v>3</v>
      </c>
      <c r="AC22" s="46"/>
      <c r="AD22" s="210">
        <v>9</v>
      </c>
      <c r="AE22" s="39">
        <v>11</v>
      </c>
      <c r="AF22" s="101">
        <f>+AE23</f>
        <v>25</v>
      </c>
      <c r="AG22" s="169" t="str">
        <f t="shared" si="3"/>
        <v>GRZESKO N.</v>
      </c>
      <c r="AH22" s="39">
        <v>13</v>
      </c>
      <c r="AI22" s="124">
        <f>+AH23</f>
        <v>7</v>
      </c>
      <c r="AJ22" s="54">
        <f>IF(AH22+AH23=0,0,IF(AH22=AH23,1,IF(AH22&gt;AH23,3,0)))</f>
        <v>3</v>
      </c>
      <c r="AK22" s="53"/>
      <c r="AL22" s="47">
        <v>17</v>
      </c>
      <c r="AM22" s="59" t="str">
        <f t="shared" si="4"/>
        <v>JACQUEMIN D.</v>
      </c>
      <c r="AN22" s="37"/>
      <c r="AO22" s="182">
        <f t="shared" si="5"/>
        <v>8</v>
      </c>
      <c r="AP22" s="68">
        <f t="shared" si="6"/>
        <v>3</v>
      </c>
      <c r="AQ22" s="68">
        <f t="shared" si="7"/>
        <v>11</v>
      </c>
      <c r="AR22" s="69">
        <f t="shared" si="8"/>
        <v>8</v>
      </c>
      <c r="AS22" s="48">
        <f t="shared" si="13"/>
        <v>30</v>
      </c>
      <c r="AT22" s="67">
        <f t="shared" si="14"/>
        <v>13</v>
      </c>
      <c r="AU22" s="68">
        <f t="shared" si="9"/>
        <v>13</v>
      </c>
      <c r="AV22" s="68">
        <f t="shared" si="10"/>
        <v>13</v>
      </c>
      <c r="AW22" s="70">
        <f t="shared" si="11"/>
        <v>13</v>
      </c>
      <c r="AX22" s="57">
        <f t="shared" si="15"/>
        <v>52</v>
      </c>
      <c r="AY22" s="48">
        <f>SUM(AS22-AX22)</f>
        <v>-22</v>
      </c>
      <c r="BA22" s="21" t="str">
        <f>IF(AO22+AT22=0,"0",IF(AO22=AT22,"N",IF(AO22&gt;AT22,"V",IF(AO22&lt;AT22,"D"))))</f>
        <v>D</v>
      </c>
      <c r="BB22" s="12" t="str">
        <f>IF(AP22+AU22=0,"0",IF(AP22=AU22,"N",IF(AP22&gt;AU22,"V",IF(AP22&lt;AU22,"D"))))</f>
        <v>D</v>
      </c>
      <c r="BC22" s="12" t="str">
        <f>IF(AQ22+AV22=0,"0",IF(AQ22=AV22,"N",IF(AQ22&gt;AV22,"V",IF(AQ22&lt;AV22,"D"))))</f>
        <v>D</v>
      </c>
      <c r="BD22" s="22" t="str">
        <f>IF(AR22+AW22=0,"0",IF(AR22=AW22,"N",IF(AR22&gt;AW22,"V",IF(AR22&lt;AW22,"D"))))</f>
        <v>D</v>
      </c>
      <c r="BE22" s="124"/>
      <c r="BF22" s="48">
        <f>VLOOKUP(AM22,$I$6:$L$37,4,0)+VLOOKUP(AM22,$Q$6:$T$37,4,0)+VLOOKUP(AM22,$Y$6:$AB$37,4,0)+VLOOKUP(AM22,$AG$6:$AJ$37,4,0)</f>
        <v>0</v>
      </c>
      <c r="BG22" s="2">
        <f>IF(OR(AM22="",BF22="",BF22=""),"",RANK(BF22,$BF$6:$BF$37)+SUM(-AS22/100)+(AX22/1000)+COUNTIF(AM$6:AM$37,"&lt;="&amp;AM22+1)/10000+ROW()/100000)</f>
        <v>31.752219999999998</v>
      </c>
      <c r="BH22" s="2">
        <f>IF(AM22="","",SMALL(BG$6:BG$37,ROWS(AS$6:AS22)))</f>
        <v>12.694310000000002</v>
      </c>
      <c r="BJ22" s="93">
        <f>IF(BH22="","",IF(AND(BN21=BN22,BO21=BO22,BP21=BP22),BJ21,$BJ$6+16))</f>
        <v>17</v>
      </c>
      <c r="BK22" s="90">
        <f>IF(OR(AL22="",AS22="",AX22=""),"",INDEX($AL$6:$AL$37,MATCH(BH22,$BG$6:$BG$37,0)))</f>
        <v>26</v>
      </c>
      <c r="BL22" s="62" t="str">
        <f>IF(OR(AM22="",AS22="",AX22=""),"",INDEX($AM$6:$AM$37,MATCH(BH22,$BG$6:$BG$37,0)))</f>
        <v>BENOSMAN S.</v>
      </c>
      <c r="BM22" s="37"/>
      <c r="BN22" s="191">
        <f t="shared" si="12"/>
        <v>6</v>
      </c>
      <c r="BO22" s="189">
        <f t="shared" si="16"/>
        <v>34</v>
      </c>
      <c r="BP22" s="187">
        <f t="shared" si="17"/>
        <v>34</v>
      </c>
      <c r="BQ22" s="145">
        <f t="shared" si="18"/>
        <v>0</v>
      </c>
      <c r="BR22" s="143" t="str">
        <f t="shared" si="19"/>
        <v>D</v>
      </c>
      <c r="BS22" s="12" t="str">
        <f t="shared" si="20"/>
        <v>D</v>
      </c>
      <c r="BT22" s="12" t="str">
        <f t="shared" si="24"/>
        <v>V</v>
      </c>
      <c r="BU22" s="85" t="str">
        <f t="shared" si="25"/>
        <v>V</v>
      </c>
      <c r="BV22" s="21">
        <f>IF(OR(AO22="",AS22="",AX22=""),"",INDEX($AO$6:$AO$37,MATCH(BH22,$BG$6:$BG$37,0)))</f>
        <v>3</v>
      </c>
      <c r="BW22" s="12">
        <f>IF(OR(AO22="",AS22="",AX22=""),"",INDEX($AP$6:$AP$37,MATCH(BH22,$BG$6:$BG$37,0)))</f>
        <v>5</v>
      </c>
      <c r="BX22" s="12">
        <f>IF(OR(AQ22="",AS22="",AX22=""),"",INDEX($AQ$6:$AQ$37,MATCH(BH22,$BG$6:$BG$37,0)))</f>
        <v>13</v>
      </c>
      <c r="BY22" s="85">
        <f>IF(OR(AR22="",AS22="",AX22=""),"",INDEX($AR$6:$AR$37,MATCH(BH22,$BG$6:$BG$37,0)))</f>
        <v>13</v>
      </c>
      <c r="BZ22" s="21">
        <f>IF(OR(AT22="",AS22="",AX22=""),"",INDEX($AT$6:$AT$37,MATCH(BH22,$BG$6:$BG$37,0)))</f>
        <v>13</v>
      </c>
      <c r="CA22" s="12">
        <f>IF(OR(AU22="",AS22="",AX22=""),"",INDEX($AU$6:$AU$37,MATCH(BH22,$BG$6:$BG$37,0)))</f>
        <v>13</v>
      </c>
      <c r="CB22" s="12">
        <f>IF(OR(AV22="",AS22="",AX22=""),"",INDEX($AV$6:$AV$37,MATCH(BH22,$BG$6:$BG$37,0)))</f>
        <v>0</v>
      </c>
      <c r="CC22" s="85">
        <f>IF(OR(AW22="",AS22="",AX22=""),"",INDEX($AW$6:$AW$37,MATCH(BH22,$BG$6:$BG$37,0)))</f>
        <v>8</v>
      </c>
      <c r="CD22" s="118">
        <f t="shared" si="26"/>
        <v>25</v>
      </c>
      <c r="CE22" s="116">
        <f t="shared" si="21"/>
        <v>27</v>
      </c>
      <c r="CF22" s="116">
        <f t="shared" si="22"/>
        <v>19</v>
      </c>
      <c r="CG22" s="119">
        <f t="shared" si="23"/>
        <v>7</v>
      </c>
    </row>
    <row r="23" spans="1:85" ht="20.100000000000001" customHeight="1" thickBot="1">
      <c r="A23" s="9">
        <v>18</v>
      </c>
      <c r="B23" s="154" t="s">
        <v>49</v>
      </c>
      <c r="C23" s="67" t="s">
        <v>97</v>
      </c>
      <c r="D23" s="199">
        <v>1</v>
      </c>
      <c r="E23" s="151"/>
      <c r="F23" s="209"/>
      <c r="G23" s="108">
        <v>18</v>
      </c>
      <c r="H23" s="156">
        <f>+G22</f>
        <v>17</v>
      </c>
      <c r="I23" s="186" t="str">
        <f t="shared" si="0"/>
        <v>CARICHON J.</v>
      </c>
      <c r="J23" s="167">
        <v>13</v>
      </c>
      <c r="K23" s="147">
        <f>+J22</f>
        <v>8</v>
      </c>
      <c r="L23" s="13">
        <f>IF(J22+J23=0,0,IF(J22=J23,1,IF(J22&lt;J23,3,0)))</f>
        <v>3</v>
      </c>
      <c r="M23" s="41"/>
      <c r="N23" s="209"/>
      <c r="O23" s="11">
        <v>15</v>
      </c>
      <c r="P23" s="100">
        <f>+O22</f>
        <v>10</v>
      </c>
      <c r="Q23" s="170" t="str">
        <f t="shared" si="1"/>
        <v>BLACHEYRE C.</v>
      </c>
      <c r="R23" s="123">
        <v>9</v>
      </c>
      <c r="S23" s="35">
        <f>+R22</f>
        <v>13</v>
      </c>
      <c r="T23" s="38">
        <f>IF(R22+R23=0,0,IF(R22=R23,1,IF(R22&lt;R23,3,0)))</f>
        <v>0</v>
      </c>
      <c r="U23" s="50"/>
      <c r="V23" s="212"/>
      <c r="W23" s="11">
        <v>17</v>
      </c>
      <c r="X23" s="104">
        <f>+W22</f>
        <v>13</v>
      </c>
      <c r="Y23" s="170" t="str">
        <f t="shared" si="2"/>
        <v>JACQUEMIN D.</v>
      </c>
      <c r="Z23" s="123">
        <v>11</v>
      </c>
      <c r="AA23" s="35">
        <f>+Z22</f>
        <v>13</v>
      </c>
      <c r="AB23" s="38">
        <f>IF(Z22+Z23=0,0,IF(Z22=Z23,1,IF(Z22&lt;Z23,3,0)))</f>
        <v>0</v>
      </c>
      <c r="AC23" s="42"/>
      <c r="AD23" s="210"/>
      <c r="AE23" s="52">
        <v>25</v>
      </c>
      <c r="AF23" s="102">
        <f>+AE22</f>
        <v>11</v>
      </c>
      <c r="AG23" s="170" t="str">
        <f t="shared" si="3"/>
        <v>MATUSZAK M.H.</v>
      </c>
      <c r="AH23" s="52">
        <v>7</v>
      </c>
      <c r="AI23" s="124">
        <f>+AH22</f>
        <v>13</v>
      </c>
      <c r="AJ23" s="38">
        <f>IF(AH22+AH23=0,0,IF(AH22=AH23,1,IF(AH22&lt;AH23,3,0)))</f>
        <v>0</v>
      </c>
      <c r="AK23" s="124"/>
      <c r="AL23" s="43">
        <v>18</v>
      </c>
      <c r="AM23" s="59" t="str">
        <f t="shared" si="4"/>
        <v>CARICHON J.</v>
      </c>
      <c r="AN23" s="37"/>
      <c r="AO23" s="182">
        <f t="shared" si="5"/>
        <v>13</v>
      </c>
      <c r="AP23" s="68">
        <f t="shared" si="6"/>
        <v>7</v>
      </c>
      <c r="AQ23" s="68">
        <f t="shared" si="7"/>
        <v>0</v>
      </c>
      <c r="AR23" s="69">
        <f t="shared" si="8"/>
        <v>12</v>
      </c>
      <c r="AS23" s="48">
        <f t="shared" si="13"/>
        <v>32</v>
      </c>
      <c r="AT23" s="67">
        <f t="shared" si="14"/>
        <v>8</v>
      </c>
      <c r="AU23" s="68">
        <f t="shared" si="9"/>
        <v>13</v>
      </c>
      <c r="AV23" s="68">
        <f t="shared" si="10"/>
        <v>13</v>
      </c>
      <c r="AW23" s="70">
        <f t="shared" si="11"/>
        <v>13</v>
      </c>
      <c r="AX23" s="57">
        <f t="shared" si="15"/>
        <v>47</v>
      </c>
      <c r="AY23" s="48">
        <f>SUM(AS23-AX23)</f>
        <v>-15</v>
      </c>
      <c r="BA23" s="21" t="str">
        <f>IF(AO23+AT23=0,"0",IF(AO23=AT23,"N",IF(AO23&gt;AT23,"V",IF(AO23&lt;AT23,"D"))))</f>
        <v>V</v>
      </c>
      <c r="BB23" s="12" t="str">
        <f>IF(AP23+AU23=0,"0",IF(AP23=AU23,"N",IF(AP23&gt;AU23,"V",IF(AP23&lt;AU23,"D"))))</f>
        <v>D</v>
      </c>
      <c r="BC23" s="12" t="str">
        <f>IF(AQ23+AV23=0,"0",IF(AQ23=AV23,"N",IF(AQ23&gt;AV23,"V",IF(AQ23&lt;AV23,"D"))))</f>
        <v>D</v>
      </c>
      <c r="BD23" s="22" t="str">
        <f>IF(AR23+AW23=0,"0",IF(AR23=AW23,"N",IF(AR23&gt;AW23,"V",IF(AR23&lt;AW23,"D"))))</f>
        <v>D</v>
      </c>
      <c r="BE23" s="124"/>
      <c r="BF23" s="48">
        <f>VLOOKUP(AM23,$I$6:$L$37,4,0)+VLOOKUP(AM23,$Q$6:$T$37,4,0)+VLOOKUP(AM23,$Y$6:$AB$37,4,0)+VLOOKUP(AM23,$AG$6:$AJ$37,4,0)</f>
        <v>3</v>
      </c>
      <c r="BG23" s="2">
        <f>IF(OR(AM23="",BF23="",BF23=""),"",RANK(BF23,$BF$6:$BF$37)+SUM(-AS23/100)+(AX23/1000)+COUNTIF(AM$6:AM$37,"&lt;="&amp;AM23+1)/10000+ROW()/100000)</f>
        <v>23.727229999999999</v>
      </c>
      <c r="BH23" s="2">
        <f>IF(AM23="","",SMALL(BG$6:BG$37,ROWS(AS$6:AS23)))</f>
        <v>12.700099999999999</v>
      </c>
      <c r="BJ23" s="93">
        <f>IF(BH23="","",IF(AND(BN22=BN23,BO22=BO23,BP22=BP23),BJ22,$BJ$6+17))</f>
        <v>18</v>
      </c>
      <c r="BK23" s="90">
        <f>IF(OR(AL23="",AS23="",AX23=""),"",INDEX($AL$6:$AL$37,MATCH(BH23,$BG$6:$BG$37,0)))</f>
        <v>5</v>
      </c>
      <c r="BL23" s="62" t="str">
        <f>IF(OR(AM23="",AS23="",AX23=""),"",INDEX($AM$6:$AM$37,MATCH(BH23,$BG$6:$BG$37,0)))</f>
        <v>BAZO M.C.</v>
      </c>
      <c r="BM23" s="37"/>
      <c r="BN23" s="191">
        <f t="shared" si="12"/>
        <v>6</v>
      </c>
      <c r="BO23" s="189">
        <f t="shared" si="16"/>
        <v>34</v>
      </c>
      <c r="BP23" s="187">
        <f t="shared" si="17"/>
        <v>40</v>
      </c>
      <c r="BQ23" s="145">
        <f t="shared" si="18"/>
        <v>-6</v>
      </c>
      <c r="BR23" s="143" t="str">
        <f t="shared" si="19"/>
        <v>D</v>
      </c>
      <c r="BS23" s="12" t="str">
        <f t="shared" si="20"/>
        <v>V</v>
      </c>
      <c r="BT23" s="12" t="str">
        <f t="shared" si="24"/>
        <v>D</v>
      </c>
      <c r="BU23" s="85" t="str">
        <f t="shared" si="25"/>
        <v>V</v>
      </c>
      <c r="BV23" s="21">
        <f>IF(OR(AO23="",AS23="",AX23=""),"",INDEX($AO$6:$AO$37,MATCH(BH23,$BG$6:$BG$37,0)))</f>
        <v>1</v>
      </c>
      <c r="BW23" s="12">
        <f>IF(OR(AO23="",AS23="",AX23=""),"",INDEX($AP$6:$AP$37,MATCH(BH23,$BG$6:$BG$37,0)))</f>
        <v>13</v>
      </c>
      <c r="BX23" s="12">
        <f>IF(OR(AQ23="",AS23="",AX23=""),"",INDEX($AQ$6:$AQ$37,MATCH(BH23,$BG$6:$BG$37,0)))</f>
        <v>8</v>
      </c>
      <c r="BY23" s="85">
        <f>IF(OR(AR23="",AS23="",AX23=""),"",INDEX($AR$6:$AR$37,MATCH(BH23,$BG$6:$BG$37,0)))</f>
        <v>12</v>
      </c>
      <c r="BZ23" s="21">
        <f>IF(OR(AT23="",AS23="",AX23=""),"",INDEX($AT$6:$AT$37,MATCH(BH23,$BG$6:$BG$37,0)))</f>
        <v>13</v>
      </c>
      <c r="CA23" s="12">
        <f>IF(OR(AU23="",AS23="",AX23=""),"",INDEX($AU$6:$AU$37,MATCH(BH23,$BG$6:$BG$37,0)))</f>
        <v>6</v>
      </c>
      <c r="CB23" s="12">
        <f>IF(OR(AV23="",AS23="",AX23=""),"",INDEX($AV$6:$AV$37,MATCH(BH23,$BG$6:$BG$37,0)))</f>
        <v>10</v>
      </c>
      <c r="CC23" s="85">
        <f>IF(OR(AW23="",AS23="",AX23=""),"",INDEX($AW$6:$AW$37,MATCH(BH23,$BG$6:$BG$37,0)))</f>
        <v>11</v>
      </c>
      <c r="CD23" s="118">
        <f t="shared" si="26"/>
        <v>6</v>
      </c>
      <c r="CE23" s="116">
        <f t="shared" si="21"/>
        <v>11</v>
      </c>
      <c r="CF23" s="116">
        <f t="shared" si="22"/>
        <v>23</v>
      </c>
      <c r="CG23" s="119">
        <f t="shared" si="23"/>
        <v>3</v>
      </c>
    </row>
    <row r="24" spans="1:85" ht="20.100000000000001" customHeight="1">
      <c r="A24" s="9">
        <v>19</v>
      </c>
      <c r="B24" s="154" t="s">
        <v>74</v>
      </c>
      <c r="C24" s="48" t="s">
        <v>10</v>
      </c>
      <c r="D24" s="199">
        <v>27</v>
      </c>
      <c r="E24" s="151"/>
      <c r="F24" s="208">
        <v>10</v>
      </c>
      <c r="G24" s="109">
        <v>19</v>
      </c>
      <c r="H24" s="157">
        <f>+G25</f>
        <v>20</v>
      </c>
      <c r="I24" s="185" t="str">
        <f t="shared" si="0"/>
        <v>AVOND S.</v>
      </c>
      <c r="J24" s="165">
        <v>13</v>
      </c>
      <c r="K24" s="146">
        <f>+J25</f>
        <v>2</v>
      </c>
      <c r="L24" s="51">
        <f>IF(J24+J25=0,0,IF(J24=J25,1,IF(J24&gt;J25,3,0)))</f>
        <v>3</v>
      </c>
      <c r="M24" s="44"/>
      <c r="N24" s="208">
        <v>10</v>
      </c>
      <c r="O24" s="10">
        <v>12</v>
      </c>
      <c r="P24" s="99">
        <f>+O25</f>
        <v>13</v>
      </c>
      <c r="Q24" s="169" t="str">
        <f t="shared" si="1"/>
        <v>LEPOITTEVIN E.</v>
      </c>
      <c r="R24" s="8">
        <v>13</v>
      </c>
      <c r="S24" s="45">
        <f>+R25</f>
        <v>4</v>
      </c>
      <c r="T24" s="51">
        <f>IF(R24+R25=0,0,IF(R24=R25,1,IF(R24&gt;R25,3,0)))</f>
        <v>3</v>
      </c>
      <c r="U24" s="49"/>
      <c r="V24" s="211">
        <v>10</v>
      </c>
      <c r="W24" s="10">
        <v>14</v>
      </c>
      <c r="X24" s="103">
        <f>+W25</f>
        <v>24</v>
      </c>
      <c r="Y24" s="169" t="str">
        <f t="shared" si="2"/>
        <v>SALOMON F.</v>
      </c>
      <c r="Z24" s="8">
        <v>13</v>
      </c>
      <c r="AA24" s="45">
        <f>+Z25</f>
        <v>8</v>
      </c>
      <c r="AB24" s="51">
        <f>IF(Z24+Z25=0,0,IF(Z24=Z25,1,IF(Z24&gt;Z25,3,0)))</f>
        <v>3</v>
      </c>
      <c r="AC24" s="46"/>
      <c r="AD24" s="208">
        <v>10</v>
      </c>
      <c r="AE24" s="8">
        <v>13</v>
      </c>
      <c r="AF24" s="99">
        <f>+AE25</f>
        <v>23</v>
      </c>
      <c r="AG24" s="169" t="str">
        <f t="shared" si="3"/>
        <v>DAJON M.C.</v>
      </c>
      <c r="AH24" s="8">
        <v>13</v>
      </c>
      <c r="AI24" s="32">
        <f>+AH25</f>
        <v>9</v>
      </c>
      <c r="AJ24" s="51">
        <f>IF(AH24+AH25=0,0,IF(AH24=AH25,1,IF(AH24&gt;AH25,3,0)))</f>
        <v>3</v>
      </c>
      <c r="AK24" s="53"/>
      <c r="AL24" s="43">
        <v>19</v>
      </c>
      <c r="AM24" s="59" t="str">
        <f t="shared" si="4"/>
        <v>AVOND S.</v>
      </c>
      <c r="AN24" s="37"/>
      <c r="AO24" s="182">
        <f t="shared" si="5"/>
        <v>13</v>
      </c>
      <c r="AP24" s="68">
        <f t="shared" si="6"/>
        <v>9</v>
      </c>
      <c r="AQ24" s="68">
        <f t="shared" si="7"/>
        <v>0</v>
      </c>
      <c r="AR24" s="69">
        <f t="shared" si="8"/>
        <v>3</v>
      </c>
      <c r="AS24" s="48">
        <f t="shared" si="13"/>
        <v>25</v>
      </c>
      <c r="AT24" s="67">
        <f t="shared" si="14"/>
        <v>2</v>
      </c>
      <c r="AU24" s="68">
        <f t="shared" si="9"/>
        <v>9</v>
      </c>
      <c r="AV24" s="68">
        <f t="shared" si="10"/>
        <v>13</v>
      </c>
      <c r="AW24" s="70">
        <f t="shared" si="11"/>
        <v>13</v>
      </c>
      <c r="AX24" s="57">
        <f t="shared" si="15"/>
        <v>37</v>
      </c>
      <c r="AY24" s="48">
        <f>SUM(AS24-AX24)</f>
        <v>-12</v>
      </c>
      <c r="BA24" s="21" t="str">
        <f>IF(AO24+AT24=0,"0",IF(AO24=AT24,"N",IF(AO24&gt;AT24,"V",IF(AO24&lt;AT24,"D"))))</f>
        <v>V</v>
      </c>
      <c r="BB24" s="12" t="str">
        <f>IF(AP24+AU24=0,"0",IF(AP24=AU24,"N",IF(AP24&gt;AU24,"V",IF(AP24&lt;AU24,"D"))))</f>
        <v>N</v>
      </c>
      <c r="BC24" s="12" t="str">
        <f>IF(AQ24+AV24=0,"0",IF(AQ24=AV24,"N",IF(AQ24&gt;AV24,"V",IF(AQ24&lt;AV24,"D"))))</f>
        <v>D</v>
      </c>
      <c r="BD24" s="22" t="str">
        <f>IF(AR24+AW24=0,"0",IF(AR24=AW24,"N",IF(AR24&gt;AW24,"V",IF(AR24&lt;AW24,"D"))))</f>
        <v>D</v>
      </c>
      <c r="BE24" s="124"/>
      <c r="BF24" s="48">
        <f>VLOOKUP(AM24,$I$6:$L$37,4,0)+VLOOKUP(AM24,$Q$6:$T$37,4,0)+VLOOKUP(AM24,$Y$6:$AB$37,4,0)+VLOOKUP(AM24,$AG$6:$AJ$37,4,0)</f>
        <v>4</v>
      </c>
      <c r="BG24" s="2">
        <f>IF(OR(AM24="",BF24="",BF24=""),"",RANK(BF24,$BF$6:$BF$37)+SUM(-AS24/100)+(AX24/1000)+COUNTIF(AM$6:AM$37,"&lt;="&amp;AM24+1)/10000+ROW()/100000)</f>
        <v>20.787240000000001</v>
      </c>
      <c r="BH24" s="2">
        <f>IF(AM24="","",SMALL(BG$6:BG$37,ROWS(AS$6:AS24)))</f>
        <v>12.77225</v>
      </c>
      <c r="BJ24" s="93">
        <f>IF(BH24="","",IF(AND(BN23=BN24,BO23=BO24,BP23=BP24),BJ23,$BJ$6+18))</f>
        <v>19</v>
      </c>
      <c r="BK24" s="90">
        <f>IF(OR(AL24="",AS24="",AX24=""),"",INDEX($AL$6:$AL$37,MATCH(BH24,$BG$6:$BG$37,0)))</f>
        <v>20</v>
      </c>
      <c r="BL24" s="62" t="str">
        <f>IF(OR(AM24="",AS24="",AX24=""),"",INDEX($AM$6:$AM$37,MATCH(BH24,$BG$6:$BG$37,0)))</f>
        <v>THUILLIER V.</v>
      </c>
      <c r="BM24" s="37"/>
      <c r="BN24" s="191">
        <f t="shared" si="12"/>
        <v>6</v>
      </c>
      <c r="BO24" s="189">
        <f t="shared" si="16"/>
        <v>27</v>
      </c>
      <c r="BP24" s="187">
        <f t="shared" si="17"/>
        <v>42</v>
      </c>
      <c r="BQ24" s="145">
        <f t="shared" si="18"/>
        <v>-15</v>
      </c>
      <c r="BR24" s="143" t="str">
        <f t="shared" si="19"/>
        <v>D</v>
      </c>
      <c r="BS24" s="12" t="str">
        <f t="shared" si="20"/>
        <v>V</v>
      </c>
      <c r="BT24" s="12" t="str">
        <f t="shared" si="24"/>
        <v>D</v>
      </c>
      <c r="BU24" s="85" t="str">
        <f t="shared" si="25"/>
        <v>V</v>
      </c>
      <c r="BV24" s="21">
        <f>IF(OR(AO24="",AS24="",AX24=""),"",INDEX($AO$6:$AO$37,MATCH(BH24,$BG$6:$BG$37,0)))</f>
        <v>2</v>
      </c>
      <c r="BW24" s="12">
        <f>IF(OR(AO24="",AS24="",AX24=""),"",INDEX($AP$6:$AP$37,MATCH(BH24,$BG$6:$BG$37,0)))</f>
        <v>11</v>
      </c>
      <c r="BX24" s="12">
        <f>IF(OR(AQ24="",AS24="",AX24=""),"",INDEX($AQ$6:$AQ$37,MATCH(BH24,$BG$6:$BG$37,0)))</f>
        <v>1</v>
      </c>
      <c r="BY24" s="85">
        <f>IF(OR(AR24="",AS24="",AX24=""),"",INDEX($AR$6:$AR$37,MATCH(BH24,$BG$6:$BG$37,0)))</f>
        <v>13</v>
      </c>
      <c r="BZ24" s="21">
        <f>IF(OR(AT24="",AS24="",AX24=""),"",INDEX($AT$6:$AT$37,MATCH(BH24,$BG$6:$BG$37,0)))</f>
        <v>13</v>
      </c>
      <c r="CA24" s="12">
        <f>IF(OR(AU24="",AS24="",AX24=""),"",INDEX($AU$6:$AU$37,MATCH(BH24,$BG$6:$BG$37,0)))</f>
        <v>10</v>
      </c>
      <c r="CB24" s="12">
        <f>IF(OR(AV24="",AS24="",AX24=""),"",INDEX($AV$6:$AV$37,MATCH(BH24,$BG$6:$BG$37,0)))</f>
        <v>13</v>
      </c>
      <c r="CC24" s="85">
        <f>IF(OR(AW24="",AS24="",AX24=""),"",INDEX($AW$6:$AW$37,MATCH(BH24,$BG$6:$BG$37,0)))</f>
        <v>6</v>
      </c>
      <c r="CD24" s="118">
        <f t="shared" si="26"/>
        <v>19</v>
      </c>
      <c r="CE24" s="116">
        <f t="shared" si="21"/>
        <v>6</v>
      </c>
      <c r="CF24" s="116">
        <f t="shared" si="22"/>
        <v>16</v>
      </c>
      <c r="CG24" s="119">
        <f t="shared" si="23"/>
        <v>4</v>
      </c>
    </row>
    <row r="25" spans="1:85" ht="20.100000000000001" customHeight="1" thickBot="1">
      <c r="A25" s="9">
        <v>20</v>
      </c>
      <c r="B25" s="154" t="s">
        <v>59</v>
      </c>
      <c r="C25" s="48" t="s">
        <v>95</v>
      </c>
      <c r="D25" s="199">
        <v>11</v>
      </c>
      <c r="E25" s="151"/>
      <c r="F25" s="209"/>
      <c r="G25" s="110">
        <v>20</v>
      </c>
      <c r="H25" s="158">
        <f>+G24</f>
        <v>19</v>
      </c>
      <c r="I25" s="186" t="str">
        <f t="shared" si="0"/>
        <v>THUILLIER V.</v>
      </c>
      <c r="J25" s="166">
        <v>2</v>
      </c>
      <c r="K25" s="35">
        <f>+J24</f>
        <v>13</v>
      </c>
      <c r="L25" s="13">
        <f>IF(J24+J25=0,0,IF(J24=J25,1,IF(J24&lt;J25,3,0)))</f>
        <v>0</v>
      </c>
      <c r="M25" s="41"/>
      <c r="N25" s="209"/>
      <c r="O25" s="11">
        <v>13</v>
      </c>
      <c r="P25" s="100">
        <f>+O24</f>
        <v>12</v>
      </c>
      <c r="Q25" s="170" t="str">
        <f t="shared" si="1"/>
        <v>DAJON M.C.</v>
      </c>
      <c r="R25" s="123">
        <v>4</v>
      </c>
      <c r="S25" s="35">
        <f>+R24</f>
        <v>13</v>
      </c>
      <c r="T25" s="13">
        <f>IF(R24+R25=0,0,IF(R24=R25,1,IF(R24&lt;R25,3,0)))</f>
        <v>0</v>
      </c>
      <c r="U25" s="50"/>
      <c r="V25" s="212"/>
      <c r="W25" s="11">
        <v>24</v>
      </c>
      <c r="X25" s="104">
        <f>+W24</f>
        <v>14</v>
      </c>
      <c r="Y25" s="170" t="str">
        <f t="shared" si="2"/>
        <v>BAYET G.</v>
      </c>
      <c r="Z25" s="123">
        <v>8</v>
      </c>
      <c r="AA25" s="35">
        <f>+Z24</f>
        <v>13</v>
      </c>
      <c r="AB25" s="13">
        <f>IF(Z24+Z25=0,0,IF(Z24=Z25,1,IF(Z24&lt;Z25,3,0)))</f>
        <v>0</v>
      </c>
      <c r="AC25" s="42"/>
      <c r="AD25" s="209"/>
      <c r="AE25" s="123">
        <v>23</v>
      </c>
      <c r="AF25" s="100">
        <f>+AE24</f>
        <v>13</v>
      </c>
      <c r="AG25" s="170" t="str">
        <f t="shared" si="3"/>
        <v>BOSC C.</v>
      </c>
      <c r="AH25" s="123">
        <v>9</v>
      </c>
      <c r="AI25" s="125">
        <f>+AH24</f>
        <v>13</v>
      </c>
      <c r="AJ25" s="13">
        <f>IF(AH24+AH25=0,0,IF(AH24=AH25,1,IF(AH24&lt;AH25,3,0)))</f>
        <v>0</v>
      </c>
      <c r="AK25" s="124"/>
      <c r="AL25" s="47">
        <v>20</v>
      </c>
      <c r="AM25" s="59" t="str">
        <f t="shared" si="4"/>
        <v>THUILLIER V.</v>
      </c>
      <c r="AN25" s="37"/>
      <c r="AO25" s="182">
        <f t="shared" si="5"/>
        <v>2</v>
      </c>
      <c r="AP25" s="68">
        <f t="shared" si="6"/>
        <v>11</v>
      </c>
      <c r="AQ25" s="68">
        <f t="shared" si="7"/>
        <v>1</v>
      </c>
      <c r="AR25" s="69">
        <f t="shared" si="8"/>
        <v>13</v>
      </c>
      <c r="AS25" s="48">
        <f t="shared" si="13"/>
        <v>27</v>
      </c>
      <c r="AT25" s="67">
        <f t="shared" si="14"/>
        <v>13</v>
      </c>
      <c r="AU25" s="68">
        <f t="shared" si="9"/>
        <v>10</v>
      </c>
      <c r="AV25" s="68">
        <f t="shared" si="10"/>
        <v>13</v>
      </c>
      <c r="AW25" s="70">
        <f t="shared" si="11"/>
        <v>6</v>
      </c>
      <c r="AX25" s="57">
        <f t="shared" si="15"/>
        <v>42</v>
      </c>
      <c r="AY25" s="48">
        <f>SUM(AS25-AX25)</f>
        <v>-15</v>
      </c>
      <c r="BA25" s="21" t="str">
        <f>IF(AO25+AT25=0,"0",IF(AO25=AT25,"N",IF(AO25&gt;AT25,"V",IF(AO25&lt;AT25,"D"))))</f>
        <v>D</v>
      </c>
      <c r="BB25" s="12" t="str">
        <f>IF(AP25+AU25=0,"0",IF(AP25=AU25,"N",IF(AP25&gt;AU25,"V",IF(AP25&lt;AU25,"D"))))</f>
        <v>V</v>
      </c>
      <c r="BC25" s="12" t="str">
        <f>IF(AQ25+AV25=0,"0",IF(AQ25=AV25,"N",IF(AQ25&gt;AV25,"V",IF(AQ25&lt;AV25,"D"))))</f>
        <v>D</v>
      </c>
      <c r="BD25" s="22" t="str">
        <f>IF(AR25+AW25=0,"0",IF(AR25=AW25,"N",IF(AR25&gt;AW25,"V",IF(AR25&lt;AW25,"D"))))</f>
        <v>V</v>
      </c>
      <c r="BE25" s="124"/>
      <c r="BF25" s="48">
        <f>VLOOKUP(AM25,$I$6:$L$37,4,0)+VLOOKUP(AM25,$Q$6:$T$37,4,0)+VLOOKUP(AM25,$Y$6:$AB$37,4,0)+VLOOKUP(AM25,$AG$6:$AJ$37,4,0)</f>
        <v>6</v>
      </c>
      <c r="BG25" s="2">
        <f>IF(OR(AM25="",BF25="",BF25=""),"",RANK(BF25,$BF$6:$BF$37)+SUM(-AS25/100)+(AX25/1000)+COUNTIF(AM$6:AM$37,"&lt;="&amp;AM25+1)/10000+ROW()/100000)</f>
        <v>12.77225</v>
      </c>
      <c r="BH25" s="2">
        <f>IF(AM25="","",SMALL(BG$6:BG$37,ROWS(AS$6:AS25)))</f>
        <v>20.646190000000001</v>
      </c>
      <c r="BJ25" s="93">
        <f>IF(BH25="","",IF(AND(BN24=BN25,BO24=BO25,BP24=BP25),BJ24,$BJ$6+19))</f>
        <v>20</v>
      </c>
      <c r="BK25" s="90">
        <f>IF(OR(AL25="",AS25="",AX25=""),"",INDEX($AL$6:$AL$37,MATCH(BH25,$BG$6:$BG$37,0)))</f>
        <v>14</v>
      </c>
      <c r="BL25" s="62" t="str">
        <f>IF(OR(AM25="",AS25="",AX25=""),"",INDEX($AM$6:$AM$37,MATCH(BH25,$BG$6:$BG$37,0)))</f>
        <v>SALOMON F.</v>
      </c>
      <c r="BM25" s="37"/>
      <c r="BN25" s="191">
        <f t="shared" si="12"/>
        <v>4</v>
      </c>
      <c r="BO25" s="189">
        <f t="shared" si="16"/>
        <v>40</v>
      </c>
      <c r="BP25" s="187">
        <f t="shared" si="17"/>
        <v>46</v>
      </c>
      <c r="BQ25" s="145">
        <f t="shared" si="18"/>
        <v>-6</v>
      </c>
      <c r="BR25" s="143" t="str">
        <f t="shared" si="19"/>
        <v>N</v>
      </c>
      <c r="BS25" s="12" t="str">
        <f t="shared" si="20"/>
        <v>D</v>
      </c>
      <c r="BT25" s="12" t="str">
        <f t="shared" si="24"/>
        <v>V</v>
      </c>
      <c r="BU25" s="85" t="str">
        <f t="shared" si="25"/>
        <v>D</v>
      </c>
      <c r="BV25" s="21">
        <f>IF(OR(AO25="",AS25="",AX25=""),"",INDEX($AO$6:$AO$37,MATCH(BH25,$BG$6:$BG$37,0)))</f>
        <v>12</v>
      </c>
      <c r="BW25" s="12">
        <f>IF(OR(AO25="",AS25="",AX25=""),"",INDEX($AP$6:$AP$37,MATCH(BH25,$BG$6:$BG$37,0)))</f>
        <v>5</v>
      </c>
      <c r="BX25" s="12">
        <f>IF(OR(AQ25="",AS25="",AX25=""),"",INDEX($AQ$6:$AQ$37,MATCH(BH25,$BG$6:$BG$37,0)))</f>
        <v>13</v>
      </c>
      <c r="BY25" s="85">
        <f>IF(OR(AR25="",AS25="",AX25=""),"",INDEX($AR$6:$AR$37,MATCH(BH25,$BG$6:$BG$37,0)))</f>
        <v>10</v>
      </c>
      <c r="BZ25" s="21">
        <f>IF(OR(AT25="",AS25="",AX25=""),"",INDEX($AT$6:$AT$37,MATCH(BH25,$BG$6:$BG$37,0)))</f>
        <v>12</v>
      </c>
      <c r="CA25" s="12">
        <f>IF(OR(AU25="",AS25="",AX25=""),"",INDEX($AU$6:$AU$37,MATCH(BH25,$BG$6:$BG$37,0)))</f>
        <v>13</v>
      </c>
      <c r="CB25" s="12">
        <f>IF(OR(AV25="",AS25="",AX25=""),"",INDEX($AV$6:$AV$37,MATCH(BH25,$BG$6:$BG$37,0)))</f>
        <v>8</v>
      </c>
      <c r="CC25" s="85">
        <f>IF(OR(AW25="",AS25="",AX25=""),"",INDEX($AW$6:$AW$37,MATCH(BH25,$BG$6:$BG$37,0)))</f>
        <v>13</v>
      </c>
      <c r="CD25" s="118">
        <f t="shared" si="26"/>
        <v>13</v>
      </c>
      <c r="CE25" s="116">
        <f t="shared" si="21"/>
        <v>16</v>
      </c>
      <c r="CF25" s="116">
        <f t="shared" si="22"/>
        <v>24</v>
      </c>
      <c r="CG25" s="119">
        <f t="shared" si="23"/>
        <v>2</v>
      </c>
    </row>
    <row r="26" spans="1:85" ht="20.100000000000001" customHeight="1">
      <c r="A26" s="9">
        <v>21</v>
      </c>
      <c r="B26" s="154" t="s">
        <v>58</v>
      </c>
      <c r="C26" s="48" t="s">
        <v>13</v>
      </c>
      <c r="D26" s="199">
        <v>9</v>
      </c>
      <c r="E26" s="151"/>
      <c r="F26" s="210">
        <v>11</v>
      </c>
      <c r="G26" s="111">
        <v>21</v>
      </c>
      <c r="H26" s="159">
        <f>+G27</f>
        <v>22</v>
      </c>
      <c r="I26" s="185" t="str">
        <f t="shared" si="0"/>
        <v>SOUBEYRAND L.</v>
      </c>
      <c r="J26" s="168">
        <v>6</v>
      </c>
      <c r="K26" s="45">
        <f>+J27</f>
        <v>12</v>
      </c>
      <c r="L26" s="54">
        <f>IF(J26+J27=0,0,IF(J26=J27,1,IF(J26&gt;J27,3,0)))</f>
        <v>0</v>
      </c>
      <c r="M26" s="44"/>
      <c r="N26" s="208">
        <v>11</v>
      </c>
      <c r="O26" s="8">
        <v>14</v>
      </c>
      <c r="P26" s="99">
        <f>+O27</f>
        <v>16</v>
      </c>
      <c r="Q26" s="169" t="str">
        <f t="shared" si="1"/>
        <v>SALOMON F.</v>
      </c>
      <c r="R26" s="8">
        <v>5</v>
      </c>
      <c r="S26" s="45">
        <f>+R27</f>
        <v>13</v>
      </c>
      <c r="T26" s="54">
        <f>IF(R26+R27=0,0,IF(R26=R27,1,IF(R26&gt;R27,3,0)))</f>
        <v>0</v>
      </c>
      <c r="U26" s="46"/>
      <c r="V26" s="210">
        <v>11</v>
      </c>
      <c r="W26" s="39">
        <v>15</v>
      </c>
      <c r="X26" s="105">
        <f>+W27</f>
        <v>32</v>
      </c>
      <c r="Y26" s="169" t="str">
        <f t="shared" si="2"/>
        <v>BLACHEYRE C.</v>
      </c>
      <c r="Z26" s="39">
        <v>12</v>
      </c>
      <c r="AA26" s="45">
        <f>+Z27</f>
        <v>11</v>
      </c>
      <c r="AB26" s="54">
        <f>IF(Z26+Z27=0,0,IF(Z26=Z27,1,IF(Z26&gt;Z27,3,0)))</f>
        <v>3</v>
      </c>
      <c r="AC26" s="46"/>
      <c r="AD26" s="210">
        <v>11</v>
      </c>
      <c r="AE26" s="39">
        <v>15</v>
      </c>
      <c r="AF26" s="101">
        <f>+AE27</f>
        <v>24</v>
      </c>
      <c r="AG26" s="169" t="str">
        <f t="shared" si="3"/>
        <v>BLACHEYRE C.</v>
      </c>
      <c r="AH26" s="39">
        <v>12</v>
      </c>
      <c r="AI26" s="124">
        <f>+AH27</f>
        <v>12</v>
      </c>
      <c r="AJ26" s="54">
        <f>IF(AH26+AH27=0,0,IF(AH26=AH27,1,IF(AH26&gt;AH27,3,0)))</f>
        <v>1</v>
      </c>
      <c r="AK26" s="53"/>
      <c r="AL26" s="47">
        <v>21</v>
      </c>
      <c r="AM26" s="59" t="str">
        <f t="shared" si="4"/>
        <v>SOUBEYRAND L.</v>
      </c>
      <c r="AN26" s="37"/>
      <c r="AO26" s="182">
        <f t="shared" si="5"/>
        <v>6</v>
      </c>
      <c r="AP26" s="68">
        <f t="shared" si="6"/>
        <v>12</v>
      </c>
      <c r="AQ26" s="68">
        <f t="shared" si="7"/>
        <v>9</v>
      </c>
      <c r="AR26" s="69">
        <f t="shared" si="8"/>
        <v>0</v>
      </c>
      <c r="AS26" s="48">
        <f t="shared" si="13"/>
        <v>27</v>
      </c>
      <c r="AT26" s="67">
        <f t="shared" si="14"/>
        <v>12</v>
      </c>
      <c r="AU26" s="68">
        <f t="shared" si="9"/>
        <v>7</v>
      </c>
      <c r="AV26" s="68">
        <f t="shared" si="10"/>
        <v>13</v>
      </c>
      <c r="AW26" s="70">
        <f t="shared" si="11"/>
        <v>13</v>
      </c>
      <c r="AX26" s="57">
        <f t="shared" si="15"/>
        <v>45</v>
      </c>
      <c r="AY26" s="48">
        <f>SUM(AS26-AX26)</f>
        <v>-18</v>
      </c>
      <c r="BA26" s="21" t="str">
        <f>IF(AO26+AT26=0,"0",IF(AO26=AT26,"N",IF(AO26&gt;AT26,"V",IF(AO26&lt;AT26,"D"))))</f>
        <v>D</v>
      </c>
      <c r="BB26" s="12" t="str">
        <f>IF(AP26+AU26=0,"0",IF(AP26=AU26,"N",IF(AP26&gt;AU26,"V",IF(AP26&lt;AU26,"D"))))</f>
        <v>V</v>
      </c>
      <c r="BC26" s="12" t="str">
        <f>IF(AQ26+AV26=0,"0",IF(AQ26=AV26,"N",IF(AQ26&gt;AV26,"V",IF(AQ26&lt;AV26,"D"))))</f>
        <v>D</v>
      </c>
      <c r="BD26" s="22" t="str">
        <f>IF(AR26+AW26=0,"0",IF(AR26=AW26,"N",IF(AR26&gt;AW26,"V",IF(AR26&lt;AW26,"D"))))</f>
        <v>D</v>
      </c>
      <c r="BE26" s="124"/>
      <c r="BF26" s="48">
        <f>VLOOKUP(AM26,$I$6:$L$37,4,0)+VLOOKUP(AM26,$Q$6:$T$37,4,0)+VLOOKUP(AM26,$Y$6:$AB$37,4,0)+VLOOKUP(AM26,$AG$6:$AJ$37,4,0)</f>
        <v>3</v>
      </c>
      <c r="BG26" s="2">
        <f>IF(OR(AM26="",BF26="",BF26=""),"",RANK(BF26,$BF$6:$BF$37)+SUM(-AS26/100)+(AX26/1000)+COUNTIF(AM$6:AM$37,"&lt;="&amp;AM26+1)/10000+ROW()/100000)</f>
        <v>23.775260000000003</v>
      </c>
      <c r="BH26" s="2">
        <f>IF(AM26="","",SMALL(BG$6:BG$37,ROWS(AS$6:AS26)))</f>
        <v>20.717070000000003</v>
      </c>
      <c r="BJ26" s="93">
        <f>IF(BH26="","",IF(AND(BN25=BN26,BO25=BO26,BP25=BP26),BJ25,$BJ$6+20))</f>
        <v>21</v>
      </c>
      <c r="BK26" s="90">
        <f>IF(OR(AL26="",AS26="",AX26=""),"",INDEX($AL$6:$AL$37,MATCH(BH26,$BG$6:$BG$37,0)))</f>
        <v>2</v>
      </c>
      <c r="BL26" s="62" t="str">
        <f>IF(OR(AM26="",AS26="",AX26=""),"",INDEX($AM$6:$AM$37,MATCH(BH26,$BG$6:$BG$37,0)))</f>
        <v>COURTEY P.</v>
      </c>
      <c r="BM26" s="37"/>
      <c r="BN26" s="191">
        <f t="shared" si="12"/>
        <v>4</v>
      </c>
      <c r="BO26" s="189">
        <f t="shared" si="16"/>
        <v>33</v>
      </c>
      <c r="BP26" s="187">
        <f t="shared" si="17"/>
        <v>47</v>
      </c>
      <c r="BQ26" s="145">
        <f t="shared" si="18"/>
        <v>-14</v>
      </c>
      <c r="BR26" s="143" t="str">
        <f t="shared" si="19"/>
        <v>N</v>
      </c>
      <c r="BS26" s="12" t="str">
        <f t="shared" si="20"/>
        <v>D</v>
      </c>
      <c r="BT26" s="12" t="str">
        <f t="shared" si="24"/>
        <v>D</v>
      </c>
      <c r="BU26" s="85" t="str">
        <f t="shared" si="25"/>
        <v>V</v>
      </c>
      <c r="BV26" s="21">
        <f>IF(OR(AO26="",AS26="",AX26=""),"",INDEX($AO$6:$AO$37,MATCH(BH26,$BG$6:$BG$37,0)))</f>
        <v>11</v>
      </c>
      <c r="BW26" s="12">
        <f>IF(OR(AO26="",AS26="",AX26=""),"",INDEX($AP$6:$AP$37,MATCH(BH26,$BG$6:$BG$37,0)))</f>
        <v>3</v>
      </c>
      <c r="BX26" s="12">
        <f>IF(OR(AQ26="",AS26="",AX26=""),"",INDEX($AQ$6:$AQ$37,MATCH(BH26,$BG$6:$BG$37,0)))</f>
        <v>6</v>
      </c>
      <c r="BY26" s="85">
        <f>IF(OR(AR26="",AS26="",AX26=""),"",INDEX($AR$6:$AR$37,MATCH(BH26,$BG$6:$BG$37,0)))</f>
        <v>13</v>
      </c>
      <c r="BZ26" s="21">
        <f>IF(OR(AT26="",AS26="",AX26=""),"",INDEX($AT$6:$AT$37,MATCH(BH26,$BG$6:$BG$37,0)))</f>
        <v>11</v>
      </c>
      <c r="CA26" s="12">
        <f>IF(OR(AU26="",AS26="",AX26=""),"",INDEX($AU$6:$AU$37,MATCH(BH26,$BG$6:$BG$37,0)))</f>
        <v>13</v>
      </c>
      <c r="CB26" s="12">
        <f>IF(OR(AV26="",AS26="",AX26=""),"",INDEX($AV$6:$AV$37,MATCH(BH26,$BG$6:$BG$37,0)))</f>
        <v>13</v>
      </c>
      <c r="CC26" s="85">
        <f>IF(OR(AW26="",AS26="",AX26=""),"",INDEX($AW$6:$AW$37,MATCH(BH26,$BG$6:$BG$37,0)))</f>
        <v>10</v>
      </c>
      <c r="CD26" s="118">
        <f t="shared" si="26"/>
        <v>1</v>
      </c>
      <c r="CE26" s="116">
        <f t="shared" si="21"/>
        <v>4</v>
      </c>
      <c r="CF26" s="116">
        <f t="shared" si="22"/>
        <v>30</v>
      </c>
      <c r="CG26" s="119">
        <f t="shared" si="23"/>
        <v>14</v>
      </c>
    </row>
    <row r="27" spans="1:85" ht="20.100000000000001" customHeight="1" thickBot="1">
      <c r="A27" s="9">
        <v>22</v>
      </c>
      <c r="B27" s="154" t="s">
        <v>65</v>
      </c>
      <c r="C27" s="48" t="s">
        <v>41</v>
      </c>
      <c r="D27" s="199">
        <v>17</v>
      </c>
      <c r="E27" s="151"/>
      <c r="F27" s="210"/>
      <c r="G27" s="112">
        <v>22</v>
      </c>
      <c r="H27" s="160">
        <f>+G26</f>
        <v>21</v>
      </c>
      <c r="I27" s="186" t="str">
        <f t="shared" si="0"/>
        <v>BONNARD D.</v>
      </c>
      <c r="J27" s="167">
        <v>12</v>
      </c>
      <c r="K27" s="146">
        <f>+J26</f>
        <v>6</v>
      </c>
      <c r="L27" s="38">
        <f>IF(J26+J27=0,0,IF(J26=J27,1,IF(J26&lt;J27,3,0)))</f>
        <v>3</v>
      </c>
      <c r="M27" s="41"/>
      <c r="N27" s="209"/>
      <c r="O27" s="123">
        <v>16</v>
      </c>
      <c r="P27" s="100">
        <f>+O26</f>
        <v>14</v>
      </c>
      <c r="Q27" s="170" t="str">
        <f t="shared" si="1"/>
        <v>BRUNET D.</v>
      </c>
      <c r="R27" s="123">
        <v>13</v>
      </c>
      <c r="S27" s="35">
        <f>+R26</f>
        <v>5</v>
      </c>
      <c r="T27" s="38">
        <f>IF(R26+R27=0,0,IF(R26=R27,1,IF(R26&lt;R27,3,0)))</f>
        <v>3</v>
      </c>
      <c r="U27" s="42"/>
      <c r="V27" s="210"/>
      <c r="W27" s="52">
        <v>32</v>
      </c>
      <c r="X27" s="106">
        <f>+W26</f>
        <v>15</v>
      </c>
      <c r="Y27" s="170" t="str">
        <f t="shared" si="2"/>
        <v>MAGAND M.C.</v>
      </c>
      <c r="Z27" s="52">
        <v>11</v>
      </c>
      <c r="AA27" s="124">
        <f>+Z26</f>
        <v>12</v>
      </c>
      <c r="AB27" s="38">
        <f>IF(Z26+Z27=0,0,IF(Z26=Z27,1,IF(Z26&lt;Z27,3,0)))</f>
        <v>0</v>
      </c>
      <c r="AC27" s="42"/>
      <c r="AD27" s="210"/>
      <c r="AE27" s="52">
        <v>24</v>
      </c>
      <c r="AF27" s="102">
        <f>+AE26</f>
        <v>15</v>
      </c>
      <c r="AG27" s="170" t="str">
        <f t="shared" si="3"/>
        <v>BAYET G.</v>
      </c>
      <c r="AH27" s="52">
        <v>12</v>
      </c>
      <c r="AI27" s="124">
        <f>+AH26</f>
        <v>12</v>
      </c>
      <c r="AJ27" s="38">
        <f>IF(AH26+AH27=0,0,IF(AH26=AH27,1,IF(AH26&lt;AH27,3,0)))</f>
        <v>1</v>
      </c>
      <c r="AK27" s="124"/>
      <c r="AL27" s="43">
        <v>22</v>
      </c>
      <c r="AM27" s="59" t="str">
        <f t="shared" si="4"/>
        <v>BONNARD D.</v>
      </c>
      <c r="AN27" s="37"/>
      <c r="AO27" s="182">
        <f t="shared" si="5"/>
        <v>12</v>
      </c>
      <c r="AP27" s="68">
        <f t="shared" si="6"/>
        <v>13</v>
      </c>
      <c r="AQ27" s="68">
        <f t="shared" si="7"/>
        <v>13</v>
      </c>
      <c r="AR27" s="69">
        <f t="shared" si="8"/>
        <v>13</v>
      </c>
      <c r="AS27" s="48">
        <f t="shared" si="13"/>
        <v>51</v>
      </c>
      <c r="AT27" s="67">
        <f t="shared" si="14"/>
        <v>6</v>
      </c>
      <c r="AU27" s="68">
        <f t="shared" si="9"/>
        <v>3</v>
      </c>
      <c r="AV27" s="68">
        <f t="shared" si="10"/>
        <v>7</v>
      </c>
      <c r="AW27" s="70">
        <f t="shared" si="11"/>
        <v>8</v>
      </c>
      <c r="AX27" s="57">
        <f t="shared" si="15"/>
        <v>24</v>
      </c>
      <c r="AY27" s="48">
        <f>SUM(AS27-AX27)</f>
        <v>27</v>
      </c>
      <c r="BA27" s="21" t="str">
        <f>IF(AO27+AT27=0,"0",IF(AO27=AT27,"N",IF(AO27&gt;AT27,"V",IF(AO27&lt;AT27,"D"))))</f>
        <v>V</v>
      </c>
      <c r="BB27" s="12" t="str">
        <f>IF(AP27+AU27=0,"0",IF(AP27=AU27,"N",IF(AP27&gt;AU27,"V",IF(AP27&lt;AU27,"D"))))</f>
        <v>V</v>
      </c>
      <c r="BC27" s="12" t="str">
        <f>IF(AQ27+AV27=0,"0",IF(AQ27=AV27,"N",IF(AQ27&gt;AV27,"V",IF(AQ27&lt;AV27,"D"))))</f>
        <v>V</v>
      </c>
      <c r="BD27" s="22" t="str">
        <f>IF(AR27+AW27=0,"0",IF(AR27=AW27,"N",IF(AR27&gt;AW27,"V",IF(AR27&lt;AW27,"D"))))</f>
        <v>V</v>
      </c>
      <c r="BE27" s="124"/>
      <c r="BF27" s="48">
        <f>VLOOKUP(AM27,$I$6:$L$37,4,0)+VLOOKUP(AM27,$Q$6:$T$37,4,0)+VLOOKUP(AM27,$Y$6:$AB$37,4,0)+VLOOKUP(AM27,$AG$6:$AJ$37,4,0)</f>
        <v>12</v>
      </c>
      <c r="BG27" s="2">
        <f>IF(OR(AM27="",BF27="",BF27=""),"",RANK(BF27,$BF$6:$BF$37)+SUM(-AS27/100)+(AX27/1000)+COUNTIF(AM$6:AM$37,"&lt;="&amp;AM27+1)/10000+ROW()/100000)</f>
        <v>0.51427</v>
      </c>
      <c r="BH27" s="2">
        <f>IF(AM27="","",SMALL(BG$6:BG$37,ROWS(AS$6:AS27)))</f>
        <v>20.787240000000001</v>
      </c>
      <c r="BJ27" s="93">
        <f>IF(BH27="","",IF(AND(BN26=BN27,BO26=BO27,BP26=BP27),BJ26,$BJ$6+21))</f>
        <v>22</v>
      </c>
      <c r="BK27" s="90">
        <f>IF(OR(AL27="",AS27="",AX27=""),"",INDEX($AL$6:$AL$37,MATCH(BH27,$BG$6:$BG$37,0)))</f>
        <v>19</v>
      </c>
      <c r="BL27" s="62" t="str">
        <f>IF(OR(AM27="",AS27="",AX27=""),"",INDEX($AM$6:$AM$37,MATCH(BH27,$BG$6:$BG$37,0)))</f>
        <v>AVOND S.</v>
      </c>
      <c r="BM27" s="37"/>
      <c r="BN27" s="191">
        <f t="shared" si="12"/>
        <v>4</v>
      </c>
      <c r="BO27" s="189">
        <f t="shared" si="16"/>
        <v>25</v>
      </c>
      <c r="BP27" s="187">
        <f t="shared" si="17"/>
        <v>37</v>
      </c>
      <c r="BQ27" s="145">
        <f t="shared" si="18"/>
        <v>-12</v>
      </c>
      <c r="BR27" s="143" t="str">
        <f t="shared" si="19"/>
        <v>V</v>
      </c>
      <c r="BS27" s="12" t="str">
        <f t="shared" si="20"/>
        <v>N</v>
      </c>
      <c r="BT27" s="12" t="str">
        <f t="shared" si="24"/>
        <v>D</v>
      </c>
      <c r="BU27" s="85" t="str">
        <f t="shared" si="25"/>
        <v>D</v>
      </c>
      <c r="BV27" s="21">
        <f>IF(OR(AO27="",AS27="",AX27=""),"",INDEX($AO$6:$AO$37,MATCH(BH27,$BG$6:$BG$37,0)))</f>
        <v>13</v>
      </c>
      <c r="BW27" s="12">
        <f>IF(OR(AO27="",AS27="",AX27=""),"",INDEX($AP$6:$AP$37,MATCH(BH27,$BG$6:$BG$37,0)))</f>
        <v>9</v>
      </c>
      <c r="BX27" s="12">
        <f>IF(OR(AQ27="",AS27="",AX27=""),"",INDEX($AQ$6:$AQ$37,MATCH(BH27,$BG$6:$BG$37,0)))</f>
        <v>0</v>
      </c>
      <c r="BY27" s="85">
        <f>IF(OR(AR27="",AS27="",AX27=""),"",INDEX($AR$6:$AR$37,MATCH(BH27,$BG$6:$BG$37,0)))</f>
        <v>3</v>
      </c>
      <c r="BZ27" s="21">
        <f>IF(OR(AT27="",AS27="",AX27=""),"",INDEX($AT$6:$AT$37,MATCH(BH27,$BG$6:$BG$37,0)))</f>
        <v>2</v>
      </c>
      <c r="CA27" s="12">
        <f>IF(OR(AU27="",AS27="",AX27=""),"",INDEX($AU$6:$AU$37,MATCH(BH27,$BG$6:$BG$37,0)))</f>
        <v>9</v>
      </c>
      <c r="CB27" s="12">
        <f>IF(OR(AV27="",AS27="",AX27=""),"",INDEX($AV$6:$AV$37,MATCH(BH27,$BG$6:$BG$37,0)))</f>
        <v>13</v>
      </c>
      <c r="CC27" s="85">
        <f>IF(OR(AW27="",AS27="",AX27=""),"",INDEX($AW$6:$AW$37,MATCH(BH27,$BG$6:$BG$37,0)))</f>
        <v>13</v>
      </c>
      <c r="CD27" s="118">
        <f t="shared" si="26"/>
        <v>20</v>
      </c>
      <c r="CE27" s="116">
        <f t="shared" si="21"/>
        <v>8</v>
      </c>
      <c r="CF27" s="116">
        <f t="shared" si="22"/>
        <v>26</v>
      </c>
      <c r="CG27" s="119">
        <f t="shared" si="23"/>
        <v>10</v>
      </c>
    </row>
    <row r="28" spans="1:85" ht="20.100000000000001" customHeight="1">
      <c r="A28" s="9">
        <v>23</v>
      </c>
      <c r="B28" s="154" t="s">
        <v>60</v>
      </c>
      <c r="C28" s="48" t="s">
        <v>93</v>
      </c>
      <c r="D28" s="199">
        <v>12</v>
      </c>
      <c r="E28" s="151"/>
      <c r="F28" s="208">
        <v>12</v>
      </c>
      <c r="G28" s="109">
        <v>23</v>
      </c>
      <c r="H28" s="157">
        <f>+G29</f>
        <v>24</v>
      </c>
      <c r="I28" s="185" t="str">
        <f t="shared" si="0"/>
        <v>BOSC C.</v>
      </c>
      <c r="J28" s="165">
        <v>13</v>
      </c>
      <c r="K28" s="32">
        <f>+J29</f>
        <v>2</v>
      </c>
      <c r="L28" s="51">
        <f>IF(J28+J29=0,0,IF(J28=J29,1,IF(J28&gt;J29,3,0)))</f>
        <v>3</v>
      </c>
      <c r="M28" s="44"/>
      <c r="N28" s="210">
        <v>12</v>
      </c>
      <c r="O28" s="39">
        <v>17</v>
      </c>
      <c r="P28" s="101">
        <f>+O29</f>
        <v>29</v>
      </c>
      <c r="Q28" s="169" t="str">
        <f t="shared" si="1"/>
        <v>JACQUEMIN D.</v>
      </c>
      <c r="R28" s="39">
        <v>3</v>
      </c>
      <c r="S28" s="45">
        <f>+R29</f>
        <v>13</v>
      </c>
      <c r="T28" s="51">
        <f>IF(R28+R29=0,0,IF(R28=R29,1,IF(R28&gt;R29,3,0)))</f>
        <v>0</v>
      </c>
      <c r="U28" s="46"/>
      <c r="V28" s="208">
        <v>12</v>
      </c>
      <c r="W28" s="8">
        <v>16</v>
      </c>
      <c r="X28" s="103">
        <f>+W29</f>
        <v>20</v>
      </c>
      <c r="Y28" s="169" t="str">
        <f t="shared" si="2"/>
        <v>BRUNET D.</v>
      </c>
      <c r="Z28" s="8">
        <v>13</v>
      </c>
      <c r="AA28" s="32">
        <f>+Z29</f>
        <v>1</v>
      </c>
      <c r="AB28" s="51">
        <f>IF(Z28+Z29=0,0,IF(Z28=Z29,1,IF(Z28&gt;Z29,3,0)))</f>
        <v>3</v>
      </c>
      <c r="AC28" s="46"/>
      <c r="AD28" s="208">
        <v>12</v>
      </c>
      <c r="AE28" s="8">
        <v>16</v>
      </c>
      <c r="AF28" s="99">
        <f>+AE29</f>
        <v>28</v>
      </c>
      <c r="AG28" s="169" t="str">
        <f t="shared" si="3"/>
        <v>BRUNET D.</v>
      </c>
      <c r="AH28" s="8">
        <v>13</v>
      </c>
      <c r="AI28" s="32">
        <f>+AH29</f>
        <v>9</v>
      </c>
      <c r="AJ28" s="51">
        <f>IF(AH28+AH29=0,0,IF(AH28=AH29,1,IF(AH28&gt;AH29,3,0)))</f>
        <v>3</v>
      </c>
      <c r="AK28" s="53"/>
      <c r="AL28" s="43">
        <v>23</v>
      </c>
      <c r="AM28" s="59" t="str">
        <f t="shared" si="4"/>
        <v>BOSC C.</v>
      </c>
      <c r="AN28" s="37"/>
      <c r="AO28" s="182">
        <f t="shared" si="5"/>
        <v>13</v>
      </c>
      <c r="AP28" s="68">
        <f t="shared" si="6"/>
        <v>8</v>
      </c>
      <c r="AQ28" s="68">
        <f t="shared" si="7"/>
        <v>10</v>
      </c>
      <c r="AR28" s="69">
        <f t="shared" si="8"/>
        <v>9</v>
      </c>
      <c r="AS28" s="48">
        <f t="shared" si="13"/>
        <v>40</v>
      </c>
      <c r="AT28" s="67">
        <f t="shared" si="14"/>
        <v>2</v>
      </c>
      <c r="AU28" s="68">
        <f t="shared" si="9"/>
        <v>8</v>
      </c>
      <c r="AV28" s="68">
        <f t="shared" si="10"/>
        <v>8</v>
      </c>
      <c r="AW28" s="70">
        <f t="shared" si="11"/>
        <v>13</v>
      </c>
      <c r="AX28" s="57">
        <f t="shared" si="15"/>
        <v>31</v>
      </c>
      <c r="AY28" s="48">
        <f>SUM(AS28-AX28)</f>
        <v>9</v>
      </c>
      <c r="BA28" s="21" t="str">
        <f>IF(AO28+AT28=0,"0",IF(AO28=AT28,"N",IF(AO28&gt;AT28,"V",IF(AO28&lt;AT28,"D"))))</f>
        <v>V</v>
      </c>
      <c r="BB28" s="12" t="str">
        <f>IF(AP28+AU28=0,"0",IF(AP28=AU28,"N",IF(AP28&gt;AU28,"V",IF(AP28&lt;AU28,"D"))))</f>
        <v>N</v>
      </c>
      <c r="BC28" s="12" t="str">
        <f>IF(AQ28+AV28=0,"0",IF(AQ28=AV28,"N",IF(AQ28&gt;AV28,"V",IF(AQ28&lt;AV28,"D"))))</f>
        <v>V</v>
      </c>
      <c r="BD28" s="22" t="str">
        <f>IF(AR28+AW28=0,"0",IF(AR28=AW28,"N",IF(AR28&gt;AW28,"V",IF(AR28&lt;AW28,"D"))))</f>
        <v>D</v>
      </c>
      <c r="BE28" s="124"/>
      <c r="BF28" s="48">
        <f>VLOOKUP(AM28,$I$6:$L$37,4,0)+VLOOKUP(AM28,$Q$6:$T$37,4,0)+VLOOKUP(AM28,$Y$6:$AB$37,4,0)+VLOOKUP(AM28,$AG$6:$AJ$37,4,0)</f>
        <v>7</v>
      </c>
      <c r="BG28" s="2">
        <f>IF(OR(AM28="",BF28="",BF28=""),"",RANK(BF28,$BF$6:$BF$37)+SUM(-AS28/100)+(AX28/1000)+COUNTIF(AM$6:AM$37,"&lt;="&amp;AM28+1)/10000+ROW()/100000)</f>
        <v>6.6312799999999994</v>
      </c>
      <c r="BH28" s="2">
        <f>IF(AM28="","",SMALL(BG$6:BG$37,ROWS(AS$6:AS28)))</f>
        <v>23.66337</v>
      </c>
      <c r="BJ28" s="93">
        <f>IF(BH28="","",IF(AND(BN27=BN28,BO27=BO28,BP27=BP28),BJ27,$BJ$6+22))</f>
        <v>23</v>
      </c>
      <c r="BK28" s="90">
        <f>IF(OR(AL28="",AS28="",AX28=""),"",INDEX($AL$6:$AL$37,MATCH(BH28,$BG$6:$BG$37,0)))</f>
        <v>32</v>
      </c>
      <c r="BL28" s="62" t="str">
        <f>IF(OR(AM28="",AS28="",AX28=""),"",INDEX($AM$6:$AM$37,MATCH(BH28,$BG$6:$BG$37,0)))</f>
        <v>MAGAND M.C.</v>
      </c>
      <c r="BM28" s="37"/>
      <c r="BN28" s="191">
        <f t="shared" si="12"/>
        <v>3</v>
      </c>
      <c r="BO28" s="189">
        <f t="shared" si="16"/>
        <v>38</v>
      </c>
      <c r="BP28" s="187">
        <f t="shared" si="17"/>
        <v>43</v>
      </c>
      <c r="BQ28" s="145">
        <f t="shared" si="18"/>
        <v>-5</v>
      </c>
      <c r="BR28" s="143" t="str">
        <f t="shared" si="19"/>
        <v>D</v>
      </c>
      <c r="BS28" s="12" t="str">
        <f t="shared" si="20"/>
        <v>D</v>
      </c>
      <c r="BT28" s="12" t="str">
        <f t="shared" si="24"/>
        <v>D</v>
      </c>
      <c r="BU28" s="85" t="str">
        <f t="shared" si="25"/>
        <v>V</v>
      </c>
      <c r="BV28" s="21">
        <f>IF(OR(AO28="",AS28="",AX28=""),"",INDEX($AO$6:$AO$37,MATCH(BH28,$BG$6:$BG$37,0)))</f>
        <v>6</v>
      </c>
      <c r="BW28" s="12">
        <f>IF(OR(AO28="",AS28="",AX28=""),"",INDEX($AP$6:$AP$37,MATCH(BH28,$BG$6:$BG$37,0)))</f>
        <v>8</v>
      </c>
      <c r="BX28" s="12">
        <f>IF(OR(AQ28="",AS28="",AX28=""),"",INDEX($AQ$6:$AQ$37,MATCH(BH28,$BG$6:$BG$37,0)))</f>
        <v>11</v>
      </c>
      <c r="BY28" s="85">
        <f>IF(OR(AR28="",AS28="",AX28=""),"",INDEX($AR$6:$AR$37,MATCH(BH28,$BG$6:$BG$37,0)))</f>
        <v>13</v>
      </c>
      <c r="BZ28" s="21">
        <f>IF(OR(AT28="",AS28="",AX28=""),"",INDEX($AT$6:$AT$37,MATCH(BH28,$BG$6:$BG$37,0)))</f>
        <v>13</v>
      </c>
      <c r="CA28" s="12">
        <f>IF(OR(AU28="",AS28="",AX28=""),"",INDEX($AU$6:$AU$37,MATCH(BH28,$BG$6:$BG$37,0)))</f>
        <v>13</v>
      </c>
      <c r="CB28" s="12">
        <f>IF(OR(AV28="",AS28="",AX28=""),"",INDEX($AV$6:$AV$37,MATCH(BH28,$BG$6:$BG$37,0)))</f>
        <v>12</v>
      </c>
      <c r="CC28" s="85">
        <f>IF(OR(AW28="",AS28="",AX28=""),"",INDEX($AW$6:$AW$37,MATCH(BH28,$BG$6:$BG$37,0)))</f>
        <v>5</v>
      </c>
      <c r="CD28" s="118">
        <f t="shared" si="26"/>
        <v>31</v>
      </c>
      <c r="CE28" s="116">
        <f t="shared" si="21"/>
        <v>30</v>
      </c>
      <c r="CF28" s="116">
        <f t="shared" si="22"/>
        <v>15</v>
      </c>
      <c r="CG28" s="119">
        <f t="shared" si="23"/>
        <v>9</v>
      </c>
    </row>
    <row r="29" spans="1:85" ht="20.100000000000001" customHeight="1" thickBot="1">
      <c r="A29" s="9">
        <v>24</v>
      </c>
      <c r="B29" s="154" t="s">
        <v>79</v>
      </c>
      <c r="C29" s="48" t="s">
        <v>30</v>
      </c>
      <c r="D29" s="199">
        <v>32</v>
      </c>
      <c r="E29" s="151"/>
      <c r="F29" s="209"/>
      <c r="G29" s="110">
        <v>24</v>
      </c>
      <c r="H29" s="158">
        <f>+G28</f>
        <v>23</v>
      </c>
      <c r="I29" s="186" t="str">
        <f t="shared" si="0"/>
        <v>BAYET G.</v>
      </c>
      <c r="J29" s="166">
        <v>2</v>
      </c>
      <c r="K29" s="147">
        <f>+J28</f>
        <v>13</v>
      </c>
      <c r="L29" s="13">
        <f>IF(J28+J29=0,0,IF(J28=J29,1,IF(J28&lt;J29,3,0)))</f>
        <v>0</v>
      </c>
      <c r="M29" s="41"/>
      <c r="N29" s="210"/>
      <c r="O29" s="52">
        <v>29</v>
      </c>
      <c r="P29" s="102">
        <f>+O28</f>
        <v>17</v>
      </c>
      <c r="Q29" s="170" t="str">
        <f t="shared" si="1"/>
        <v>EVRARD M.C.</v>
      </c>
      <c r="R29" s="52">
        <v>13</v>
      </c>
      <c r="S29" s="35">
        <f>+R28</f>
        <v>3</v>
      </c>
      <c r="T29" s="13">
        <f>IF(R28+R29=0,0,IF(R28=R29,1,IF(R28&lt;R29,3,0)))</f>
        <v>3</v>
      </c>
      <c r="U29" s="42"/>
      <c r="V29" s="209"/>
      <c r="W29" s="123">
        <v>20</v>
      </c>
      <c r="X29" s="104">
        <f>+W28</f>
        <v>16</v>
      </c>
      <c r="Y29" s="170" t="str">
        <f t="shared" si="2"/>
        <v>THUILLIER V.</v>
      </c>
      <c r="Z29" s="123">
        <v>1</v>
      </c>
      <c r="AA29" s="125">
        <f>+Z28</f>
        <v>13</v>
      </c>
      <c r="AB29" s="13">
        <f>IF(Z28+Z29=0,0,IF(Z28=Z29,1,IF(Z28&lt;Z29,3,0)))</f>
        <v>0</v>
      </c>
      <c r="AC29" s="42"/>
      <c r="AD29" s="209"/>
      <c r="AE29" s="123">
        <v>28</v>
      </c>
      <c r="AF29" s="100">
        <f>+AE28</f>
        <v>16</v>
      </c>
      <c r="AG29" s="170" t="str">
        <f t="shared" si="3"/>
        <v>PERMINGEAT M.</v>
      </c>
      <c r="AH29" s="123">
        <v>9</v>
      </c>
      <c r="AI29" s="125">
        <f>+AH28</f>
        <v>13</v>
      </c>
      <c r="AJ29" s="13">
        <f>IF(AH28+AH29=0,0,IF(AH28=AH29,1,IF(AH28&lt;AH29,3,0)))</f>
        <v>0</v>
      </c>
      <c r="AK29" s="124"/>
      <c r="AL29" s="47">
        <v>24</v>
      </c>
      <c r="AM29" s="59" t="str">
        <f t="shared" si="4"/>
        <v>BAYET G.</v>
      </c>
      <c r="AN29" s="37"/>
      <c r="AO29" s="182">
        <f t="shared" si="5"/>
        <v>2</v>
      </c>
      <c r="AP29" s="68">
        <f t="shared" si="6"/>
        <v>3</v>
      </c>
      <c r="AQ29" s="68">
        <f t="shared" si="7"/>
        <v>8</v>
      </c>
      <c r="AR29" s="69">
        <f t="shared" si="8"/>
        <v>12</v>
      </c>
      <c r="AS29" s="48">
        <f t="shared" si="13"/>
        <v>25</v>
      </c>
      <c r="AT29" s="67">
        <f t="shared" si="14"/>
        <v>13</v>
      </c>
      <c r="AU29" s="68">
        <f t="shared" si="9"/>
        <v>13</v>
      </c>
      <c r="AV29" s="68">
        <f t="shared" si="10"/>
        <v>13</v>
      </c>
      <c r="AW29" s="70">
        <f t="shared" si="11"/>
        <v>12</v>
      </c>
      <c r="AX29" s="57">
        <f t="shared" si="15"/>
        <v>51</v>
      </c>
      <c r="AY29" s="48">
        <f>SUM(AS29-AX29)</f>
        <v>-26</v>
      </c>
      <c r="BA29" s="21" t="str">
        <f>IF(AO29+AT29=0,"0",IF(AO29=AT29,"N",IF(AO29&gt;AT29,"V",IF(AO29&lt;AT29,"D"))))</f>
        <v>D</v>
      </c>
      <c r="BB29" s="12" t="str">
        <f>IF(AP29+AU29=0,"0",IF(AP29=AU29,"N",IF(AP29&gt;AU29,"V",IF(AP29&lt;AU29,"D"))))</f>
        <v>D</v>
      </c>
      <c r="BC29" s="12" t="str">
        <f>IF(AQ29+AV29=0,"0",IF(AQ29=AV29,"N",IF(AQ29&gt;AV29,"V",IF(AQ29&lt;AV29,"D"))))</f>
        <v>D</v>
      </c>
      <c r="BD29" s="22" t="str">
        <f>IF(AR29+AW29=0,"0",IF(AR29=AW29,"N",IF(AR29&gt;AW29,"V",IF(AR29&lt;AW29,"D"))))</f>
        <v>N</v>
      </c>
      <c r="BE29" s="124"/>
      <c r="BF29" s="48">
        <f>VLOOKUP(AM29,$I$6:$L$37,4,0)+VLOOKUP(AM29,$Q$6:$T$37,4,0)+VLOOKUP(AM29,$Y$6:$AB$37,4,0)+VLOOKUP(AM29,$AG$6:$AJ$37,4,0)</f>
        <v>1</v>
      </c>
      <c r="BG29" s="2">
        <f>IF(OR(AM29="",BF29="",BF29=""),"",RANK(BF29,$BF$6:$BF$37)+SUM(-AS29/100)+(AX29/1000)+COUNTIF(AM$6:AM$37,"&lt;="&amp;AM29+1)/10000+ROW()/100000)</f>
        <v>30.801289999999998</v>
      </c>
      <c r="BH29" s="2">
        <f>IF(AM29="","",SMALL(BG$6:BG$37,ROWS(AS$6:AS29)))</f>
        <v>23.67811</v>
      </c>
      <c r="BJ29" s="93">
        <f>IF(BH29="","",IF(AND(BN28=BN29,BO28=BO29,BP28=BP29),BJ28,$BJ$6+23))</f>
        <v>24</v>
      </c>
      <c r="BK29" s="90">
        <f>IF(OR(AL29="",AS29="",AX29=""),"",INDEX($AL$6:$AL$37,MATCH(BH29,$BG$6:$BG$37,0)))</f>
        <v>6</v>
      </c>
      <c r="BL29" s="62" t="str">
        <f>IF(OR(AM29="",AS29="",AX29=""),"",INDEX($AM$6:$AM$37,MATCH(BH29,$BG$6:$BG$37,0)))</f>
        <v>DUCLOS J.</v>
      </c>
      <c r="BM29" s="37"/>
      <c r="BN29" s="191">
        <f t="shared" si="12"/>
        <v>3</v>
      </c>
      <c r="BO29" s="189">
        <f t="shared" si="16"/>
        <v>36</v>
      </c>
      <c r="BP29" s="187">
        <f t="shared" si="17"/>
        <v>38</v>
      </c>
      <c r="BQ29" s="145">
        <f t="shared" si="18"/>
        <v>-2</v>
      </c>
      <c r="BR29" s="143" t="str">
        <f t="shared" si="19"/>
        <v>V</v>
      </c>
      <c r="BS29" s="12" t="str">
        <f t="shared" si="20"/>
        <v>D</v>
      </c>
      <c r="BT29" s="12" t="str">
        <f t="shared" si="24"/>
        <v>D</v>
      </c>
      <c r="BU29" s="85" t="str">
        <f t="shared" si="25"/>
        <v>D</v>
      </c>
      <c r="BV29" s="21">
        <f>IF(OR(AO29="",AS29="",AX29=""),"",INDEX($AO$6:$AO$37,MATCH(BH29,$BG$6:$BG$37,0)))</f>
        <v>13</v>
      </c>
      <c r="BW29" s="12">
        <f>IF(OR(AO29="",AS29="",AX29=""),"",INDEX($AP$6:$AP$37,MATCH(BH29,$BG$6:$BG$37,0)))</f>
        <v>10</v>
      </c>
      <c r="BX29" s="12">
        <f>IF(OR(AQ29="",AS29="",AX29=""),"",INDEX($AQ$6:$AQ$37,MATCH(BH29,$BG$6:$BG$37,0)))</f>
        <v>5</v>
      </c>
      <c r="BY29" s="85">
        <f>IF(OR(AR29="",AS29="",AX29=""),"",INDEX($AR$6:$AR$37,MATCH(BH29,$BG$6:$BG$37,0)))</f>
        <v>8</v>
      </c>
      <c r="BZ29" s="21">
        <f>IF(OR(AT29="",AS29="",AX29=""),"",INDEX($AT$6:$AT$37,MATCH(BH29,$BG$6:$BG$37,0)))</f>
        <v>1</v>
      </c>
      <c r="CA29" s="12">
        <f>IF(OR(AU29="",AS29="",AX29=""),"",INDEX($AU$6:$AU$37,MATCH(BH29,$BG$6:$BG$37,0)))</f>
        <v>11</v>
      </c>
      <c r="CB29" s="12">
        <f>IF(OR(AV29="",AS29="",AX29=""),"",INDEX($AV$6:$AV$37,MATCH(BH29,$BG$6:$BG$37,0)))</f>
        <v>13</v>
      </c>
      <c r="CC29" s="85">
        <f>IF(OR(AW29="",AS29="",AX29=""),"",INDEX($AW$6:$AW$37,MATCH(BH29,$BG$6:$BG$37,0)))</f>
        <v>13</v>
      </c>
      <c r="CD29" s="118">
        <f t="shared" si="26"/>
        <v>5</v>
      </c>
      <c r="CE29" s="116">
        <f t="shared" si="21"/>
        <v>20</v>
      </c>
      <c r="CF29" s="116">
        <f t="shared" si="22"/>
        <v>3</v>
      </c>
      <c r="CG29" s="119">
        <f t="shared" si="23"/>
        <v>1</v>
      </c>
    </row>
    <row r="30" spans="1:85" ht="20.100000000000001" customHeight="1">
      <c r="A30" s="9">
        <v>25</v>
      </c>
      <c r="B30" s="154" t="s">
        <v>57</v>
      </c>
      <c r="C30" s="48" t="s">
        <v>30</v>
      </c>
      <c r="D30" s="199">
        <v>10</v>
      </c>
      <c r="E30" s="151"/>
      <c r="F30" s="210">
        <v>13</v>
      </c>
      <c r="G30" s="111">
        <v>25</v>
      </c>
      <c r="H30" s="159">
        <f>+G31</f>
        <v>26</v>
      </c>
      <c r="I30" s="185" t="str">
        <f t="shared" si="0"/>
        <v>MATUSZAK M.H.</v>
      </c>
      <c r="J30" s="165">
        <v>13</v>
      </c>
      <c r="K30" s="146">
        <f>+J31</f>
        <v>3</v>
      </c>
      <c r="L30" s="54">
        <f>IF(J30+J31=0,0,IF(J30=J31,1,IF(J30&gt;J31,3,0)))</f>
        <v>3</v>
      </c>
      <c r="M30" s="44"/>
      <c r="N30" s="208">
        <v>13</v>
      </c>
      <c r="O30" s="8">
        <v>22</v>
      </c>
      <c r="P30" s="99">
        <f>+O31</f>
        <v>24</v>
      </c>
      <c r="Q30" s="169" t="str">
        <f t="shared" si="1"/>
        <v>BONNARD D.</v>
      </c>
      <c r="R30" s="8">
        <v>13</v>
      </c>
      <c r="S30" s="45">
        <f>+R31</f>
        <v>3</v>
      </c>
      <c r="T30" s="54">
        <f>IF(R30+R31=0,0,IF(R30=R31,1,IF(R30&gt;R31,3,0)))</f>
        <v>3</v>
      </c>
      <c r="U30" s="46"/>
      <c r="V30" s="210">
        <v>13</v>
      </c>
      <c r="W30" s="39">
        <v>18</v>
      </c>
      <c r="X30" s="105">
        <f>+W31</f>
        <v>29</v>
      </c>
      <c r="Y30" s="169" t="str">
        <f t="shared" si="2"/>
        <v>CARICHON J.</v>
      </c>
      <c r="Z30" s="39">
        <v>0</v>
      </c>
      <c r="AA30" s="124">
        <f>+Z31</f>
        <v>13</v>
      </c>
      <c r="AB30" s="54">
        <f>IF(Z30+Z31=0,0,IF(Z30=Z31,1,IF(Z30&gt;Z31,3,0)))</f>
        <v>0</v>
      </c>
      <c r="AC30" s="46"/>
      <c r="AD30" s="210">
        <v>13</v>
      </c>
      <c r="AE30" s="39">
        <v>17</v>
      </c>
      <c r="AF30" s="101">
        <f>+AE31</f>
        <v>22</v>
      </c>
      <c r="AG30" s="169" t="str">
        <f t="shared" si="3"/>
        <v>JACQUEMIN D.</v>
      </c>
      <c r="AH30" s="39">
        <v>8</v>
      </c>
      <c r="AI30" s="124">
        <f>+AH31</f>
        <v>13</v>
      </c>
      <c r="AJ30" s="54">
        <f>IF(AH30+AH31=0,0,IF(AH30=AH31,1,IF(AH30&gt;AH31,3,0)))</f>
        <v>0</v>
      </c>
      <c r="AK30" s="53"/>
      <c r="AL30" s="47">
        <v>25</v>
      </c>
      <c r="AM30" s="59" t="str">
        <f t="shared" si="4"/>
        <v>MATUSZAK M.H.</v>
      </c>
      <c r="AN30" s="37"/>
      <c r="AO30" s="182">
        <f t="shared" si="5"/>
        <v>13</v>
      </c>
      <c r="AP30" s="68">
        <f t="shared" si="6"/>
        <v>11</v>
      </c>
      <c r="AQ30" s="68">
        <f t="shared" si="7"/>
        <v>12</v>
      </c>
      <c r="AR30" s="69">
        <f t="shared" si="8"/>
        <v>7</v>
      </c>
      <c r="AS30" s="48">
        <f t="shared" si="13"/>
        <v>43</v>
      </c>
      <c r="AT30" s="67">
        <f t="shared" si="14"/>
        <v>3</v>
      </c>
      <c r="AU30" s="68">
        <f t="shared" si="9"/>
        <v>9</v>
      </c>
      <c r="AV30" s="68">
        <f t="shared" si="10"/>
        <v>12</v>
      </c>
      <c r="AW30" s="70">
        <f t="shared" si="11"/>
        <v>13</v>
      </c>
      <c r="AX30" s="57">
        <f t="shared" si="15"/>
        <v>37</v>
      </c>
      <c r="AY30" s="48">
        <f>SUM(AS30-AX30)</f>
        <v>6</v>
      </c>
      <c r="BA30" s="21" t="str">
        <f>IF(AO30+AT30=0,"0",IF(AO30=AT30,"N",IF(AO30&gt;AT30,"V",IF(AO30&lt;AT30,"D"))))</f>
        <v>V</v>
      </c>
      <c r="BB30" s="12" t="str">
        <f>IF(AP30+AU30=0,"0",IF(AP30=AU30,"N",IF(AP30&gt;AU30,"V",IF(AP30&lt;AU30,"D"))))</f>
        <v>V</v>
      </c>
      <c r="BC30" s="12" t="str">
        <f>IF(AQ30+AV30=0,"0",IF(AQ30=AV30,"N",IF(AQ30&gt;AV30,"V",IF(AQ30&lt;AV30,"D"))))</f>
        <v>N</v>
      </c>
      <c r="BD30" s="22" t="str">
        <f>IF(AR30+AW30=0,"0",IF(AR30=AW30,"N",IF(AR30&gt;AW30,"V",IF(AR30&lt;AW30,"D"))))</f>
        <v>D</v>
      </c>
      <c r="BE30" s="124"/>
      <c r="BF30" s="48">
        <f>VLOOKUP(AM30,$I$6:$L$37,4,0)+VLOOKUP(AM30,$Q$6:$T$37,4,0)+VLOOKUP(AM30,$Y$6:$AB$37,4,0)+VLOOKUP(AM30,$AG$6:$AJ$37,4,0)</f>
        <v>7</v>
      </c>
      <c r="BG30" s="2">
        <f>IF(OR(AM30="",BF30="",BF30=""),"",RANK(BF30,$BF$6:$BF$37)+SUM(-AS30/100)+(AX30/1000)+COUNTIF(AM$6:AM$37,"&lt;="&amp;AM30+1)/10000+ROW()/100000)</f>
        <v>6.6073000000000004</v>
      </c>
      <c r="BH30" s="2">
        <f>IF(AM30="","",SMALL(BG$6:BG$37,ROWS(AS$6:AS30)))</f>
        <v>23.68317</v>
      </c>
      <c r="BJ30" s="93">
        <f>IF(BH30="","",IF(AND(BN29=BN30,BO29=BO30,BP29=BP30),BJ29,$BJ$6+24))</f>
        <v>25</v>
      </c>
      <c r="BK30" s="90">
        <f>IF(OR(AL30="",AS30="",AX30=""),"",INDEX($AL$6:$AL$37,MATCH(BH30,$BG$6:$BG$37,0)))</f>
        <v>12</v>
      </c>
      <c r="BL30" s="62" t="str">
        <f>IF(OR(AM30="",AS30="",AX30=""),"",INDEX($AM$6:$AM$37,MATCH(BH30,$BG$6:$BG$37,0)))</f>
        <v>LEPOITTEVIN E.</v>
      </c>
      <c r="BM30" s="37"/>
      <c r="BN30" s="191">
        <f t="shared" si="12"/>
        <v>3</v>
      </c>
      <c r="BO30" s="189">
        <f t="shared" si="16"/>
        <v>36</v>
      </c>
      <c r="BP30" s="187">
        <f t="shared" si="17"/>
        <v>43</v>
      </c>
      <c r="BQ30" s="145">
        <f t="shared" si="18"/>
        <v>-7</v>
      </c>
      <c r="BR30" s="143" t="str">
        <f t="shared" si="19"/>
        <v>D</v>
      </c>
      <c r="BS30" s="12" t="str">
        <f t="shared" si="20"/>
        <v>V</v>
      </c>
      <c r="BT30" s="12" t="str">
        <f t="shared" si="24"/>
        <v>D</v>
      </c>
      <c r="BU30" s="85" t="str">
        <f t="shared" si="25"/>
        <v>D</v>
      </c>
      <c r="BV30" s="21">
        <f>IF(OR(AO30="",AS30="",AX30=""),"",INDEX($AO$6:$AO$37,MATCH(BH30,$BG$6:$BG$37,0)))</f>
        <v>5</v>
      </c>
      <c r="BW30" s="12">
        <f>IF(OR(AO30="",AS30="",AX30=""),"",INDEX($AP$6:$AP$37,MATCH(BH30,$BG$6:$BG$37,0)))</f>
        <v>13</v>
      </c>
      <c r="BX30" s="12">
        <f>IF(OR(AQ30="",AS30="",AX30=""),"",INDEX($AQ$6:$AQ$37,MATCH(BH30,$BG$6:$BG$37,0)))</f>
        <v>10</v>
      </c>
      <c r="BY30" s="85">
        <f>IF(OR(AR30="",AS30="",AX30=""),"",INDEX($AR$6:$AR$37,MATCH(BH30,$BG$6:$BG$37,0)))</f>
        <v>8</v>
      </c>
      <c r="BZ30" s="21">
        <f>IF(OR(AT30="",AS30="",AX30=""),"",INDEX($AT$6:$AT$37,MATCH(BH30,$BG$6:$BG$37,0)))</f>
        <v>13</v>
      </c>
      <c r="CA30" s="12">
        <f>IF(OR(AU30="",AS30="",AX30=""),"",INDEX($AU$6:$AU$37,MATCH(BH30,$BG$6:$BG$37,0)))</f>
        <v>4</v>
      </c>
      <c r="CB30" s="12">
        <f>IF(OR(AV30="",AS30="",AX30=""),"",INDEX($AV$6:$AV$37,MATCH(BH30,$BG$6:$BG$37,0)))</f>
        <v>13</v>
      </c>
      <c r="CC30" s="85">
        <f>IF(OR(AW30="",AS30="",AX30=""),"",INDEX($AW$6:$AW$37,MATCH(BH30,$BG$6:$BG$37,0)))</f>
        <v>13</v>
      </c>
      <c r="CD30" s="118">
        <f t="shared" si="26"/>
        <v>11</v>
      </c>
      <c r="CE30" s="116">
        <f t="shared" si="21"/>
        <v>13</v>
      </c>
      <c r="CF30" s="116">
        <f t="shared" si="22"/>
        <v>7</v>
      </c>
      <c r="CG30" s="119">
        <f t="shared" si="23"/>
        <v>8</v>
      </c>
    </row>
    <row r="31" spans="1:85" ht="20.100000000000001" customHeight="1" thickBot="1">
      <c r="A31" s="9">
        <v>26</v>
      </c>
      <c r="B31" s="154" t="s">
        <v>72</v>
      </c>
      <c r="C31" s="67" t="s">
        <v>9</v>
      </c>
      <c r="D31" s="199">
        <v>25</v>
      </c>
      <c r="E31" s="151"/>
      <c r="F31" s="210"/>
      <c r="G31" s="112">
        <v>26</v>
      </c>
      <c r="H31" s="160">
        <f>+G30</f>
        <v>25</v>
      </c>
      <c r="I31" s="186" t="str">
        <f t="shared" si="0"/>
        <v>BENOSMAN S.</v>
      </c>
      <c r="J31" s="166">
        <v>3</v>
      </c>
      <c r="K31" s="146">
        <f>+J30</f>
        <v>13</v>
      </c>
      <c r="L31" s="38">
        <f>IF(J30+J31=0,0,IF(J30=J31,1,IF(J30&lt;J31,3,0)))</f>
        <v>0</v>
      </c>
      <c r="M31" s="41"/>
      <c r="N31" s="209"/>
      <c r="O31" s="123">
        <v>24</v>
      </c>
      <c r="P31" s="100">
        <f>+O30</f>
        <v>22</v>
      </c>
      <c r="Q31" s="170" t="str">
        <f t="shared" si="1"/>
        <v>BAYET G.</v>
      </c>
      <c r="R31" s="123">
        <v>3</v>
      </c>
      <c r="S31" s="35">
        <f>+R30</f>
        <v>13</v>
      </c>
      <c r="T31" s="38">
        <f>IF(R30+R31=0,0,IF(R30=R31,1,IF(R30&lt;R31,3,0)))</f>
        <v>0</v>
      </c>
      <c r="U31" s="42"/>
      <c r="V31" s="210"/>
      <c r="W31" s="52">
        <v>29</v>
      </c>
      <c r="X31" s="106">
        <f>+W30</f>
        <v>18</v>
      </c>
      <c r="Y31" s="170" t="str">
        <f t="shared" si="2"/>
        <v>EVRARD M.C.</v>
      </c>
      <c r="Z31" s="52">
        <v>13</v>
      </c>
      <c r="AA31" s="124">
        <f>+Z30</f>
        <v>0</v>
      </c>
      <c r="AB31" s="38">
        <f>IF(Z30+Z31=0,0,IF(Z30=Z31,1,IF(Z30&lt;Z31,3,0)))</f>
        <v>3</v>
      </c>
      <c r="AC31" s="42"/>
      <c r="AD31" s="210"/>
      <c r="AE31" s="52">
        <v>22</v>
      </c>
      <c r="AF31" s="102">
        <f>+AE30</f>
        <v>17</v>
      </c>
      <c r="AG31" s="170" t="str">
        <f t="shared" si="3"/>
        <v>BONNARD D.</v>
      </c>
      <c r="AH31" s="52">
        <v>13</v>
      </c>
      <c r="AI31" s="124">
        <f>+AH30</f>
        <v>8</v>
      </c>
      <c r="AJ31" s="38">
        <f>IF(AH30+AH31=0,0,IF(AH30=AH31,1,IF(AH30&lt;AH31,3,0)))</f>
        <v>3</v>
      </c>
      <c r="AK31" s="124"/>
      <c r="AL31" s="43">
        <v>26</v>
      </c>
      <c r="AM31" s="59" t="str">
        <f t="shared" si="4"/>
        <v>BENOSMAN S.</v>
      </c>
      <c r="AN31" s="37"/>
      <c r="AO31" s="182">
        <f t="shared" si="5"/>
        <v>3</v>
      </c>
      <c r="AP31" s="68">
        <f t="shared" si="6"/>
        <v>5</v>
      </c>
      <c r="AQ31" s="68">
        <f t="shared" si="7"/>
        <v>13</v>
      </c>
      <c r="AR31" s="69">
        <f t="shared" si="8"/>
        <v>13</v>
      </c>
      <c r="AS31" s="48">
        <f t="shared" si="13"/>
        <v>34</v>
      </c>
      <c r="AT31" s="67">
        <f t="shared" si="14"/>
        <v>13</v>
      </c>
      <c r="AU31" s="68">
        <f t="shared" si="9"/>
        <v>13</v>
      </c>
      <c r="AV31" s="68">
        <f t="shared" si="10"/>
        <v>0</v>
      </c>
      <c r="AW31" s="70">
        <f t="shared" si="11"/>
        <v>8</v>
      </c>
      <c r="AX31" s="57">
        <f t="shared" si="15"/>
        <v>34</v>
      </c>
      <c r="AY31" s="48">
        <f>SUM(AS31-AX31)</f>
        <v>0</v>
      </c>
      <c r="BA31" s="21" t="str">
        <f>IF(AO31+AT31=0,"0",IF(AO31=AT31,"N",IF(AO31&gt;AT31,"V",IF(AO31&lt;AT31,"D"))))</f>
        <v>D</v>
      </c>
      <c r="BB31" s="12" t="str">
        <f>IF(AP31+AU31=0,"0",IF(AP31=AU31,"N",IF(AP31&gt;AU31,"V",IF(AP31&lt;AU31,"D"))))</f>
        <v>D</v>
      </c>
      <c r="BC31" s="12" t="str">
        <f>IF(AQ31+AV31=0,"0",IF(AQ31=AV31,"N",IF(AQ31&gt;AV31,"V",IF(AQ31&lt;AV31,"D"))))</f>
        <v>V</v>
      </c>
      <c r="BD31" s="22" t="str">
        <f>IF(AR31+AW31=0,"0",IF(AR31=AW31,"N",IF(AR31&gt;AW31,"V",IF(AR31&lt;AW31,"D"))))</f>
        <v>V</v>
      </c>
      <c r="BE31" s="124"/>
      <c r="BF31" s="48">
        <f>VLOOKUP(AM31,$I$6:$L$37,4,0)+VLOOKUP(AM31,$Q$6:$T$37,4,0)+VLOOKUP(AM31,$Y$6:$AB$37,4,0)+VLOOKUP(AM31,$AG$6:$AJ$37,4,0)</f>
        <v>6</v>
      </c>
      <c r="BG31" s="2">
        <f>IF(OR(AM31="",BF31="",BF31=""),"",RANK(BF31,$BF$6:$BF$37)+SUM(-AS31/100)+(AX31/1000)+COUNTIF(AM$6:AM$37,"&lt;="&amp;AM31+1)/10000+ROW()/100000)</f>
        <v>12.694310000000002</v>
      </c>
      <c r="BH31" s="2">
        <f>IF(AM31="","",SMALL(BG$6:BG$37,ROWS(AS$6:AS31)))</f>
        <v>23.727229999999999</v>
      </c>
      <c r="BJ31" s="93">
        <f>IF(BH31="","",IF(AND(BN30=BN31,BO30=BO31,BP30=BP31),BJ30,$BJ$6+25))</f>
        <v>26</v>
      </c>
      <c r="BK31" s="90">
        <f>IF(OR(AL31="",AS31="",AX31=""),"",INDEX($AL$6:$AL$37,MATCH(BH31,$BG$6:$BG$37,0)))</f>
        <v>18</v>
      </c>
      <c r="BL31" s="62" t="str">
        <f>IF(OR(AM31="",AS31="",AX31=""),"",INDEX($AM$6:$AM$37,MATCH(BH31,$BG$6:$BG$37,0)))</f>
        <v>CARICHON J.</v>
      </c>
      <c r="BM31" s="37"/>
      <c r="BN31" s="191">
        <f t="shared" si="12"/>
        <v>3</v>
      </c>
      <c r="BO31" s="189">
        <f t="shared" si="16"/>
        <v>32</v>
      </c>
      <c r="BP31" s="187">
        <f t="shared" si="17"/>
        <v>47</v>
      </c>
      <c r="BQ31" s="145">
        <f t="shared" si="18"/>
        <v>-15</v>
      </c>
      <c r="BR31" s="143" t="str">
        <f t="shared" si="19"/>
        <v>V</v>
      </c>
      <c r="BS31" s="12" t="str">
        <f t="shared" si="20"/>
        <v>D</v>
      </c>
      <c r="BT31" s="12" t="str">
        <f t="shared" si="24"/>
        <v>D</v>
      </c>
      <c r="BU31" s="85" t="str">
        <f t="shared" si="25"/>
        <v>D</v>
      </c>
      <c r="BV31" s="21">
        <f>IF(OR(AO31="",AS31="",AX31=""),"",INDEX($AO$6:$AO$37,MATCH(BH31,$BG$6:$BG$37,0)))</f>
        <v>13</v>
      </c>
      <c r="BW31" s="12">
        <f>IF(OR(AO31="",AS31="",AX31=""),"",INDEX($AP$6:$AP$37,MATCH(BH31,$BG$6:$BG$37,0)))</f>
        <v>7</v>
      </c>
      <c r="BX31" s="12">
        <f>IF(OR(AQ31="",AS31="",AX31=""),"",INDEX($AQ$6:$AQ$37,MATCH(BH31,$BG$6:$BG$37,0)))</f>
        <v>0</v>
      </c>
      <c r="BY31" s="85">
        <f>IF(OR(AR31="",AS31="",AX31=""),"",INDEX($AR$6:$AR$37,MATCH(BH31,$BG$6:$BG$37,0)))</f>
        <v>12</v>
      </c>
      <c r="BZ31" s="21">
        <f>IF(OR(AT31="",AS31="",AX31=""),"",INDEX($AT$6:$AT$37,MATCH(BH31,$BG$6:$BG$37,0)))</f>
        <v>8</v>
      </c>
      <c r="CA31" s="12">
        <f>IF(OR(AU31="",AS31="",AX31=""),"",INDEX($AU$6:$AU$37,MATCH(BH31,$BG$6:$BG$37,0)))</f>
        <v>13</v>
      </c>
      <c r="CB31" s="12">
        <f>IF(OR(AV31="",AS31="",AX31=""),"",INDEX($AV$6:$AV$37,MATCH(BH31,$BG$6:$BG$37,0)))</f>
        <v>13</v>
      </c>
      <c r="CC31" s="85">
        <f>IF(OR(AW31="",AS31="",AX31=""),"",INDEX($AW$6:$AW$37,MATCH(BH31,$BG$6:$BG$37,0)))</f>
        <v>13</v>
      </c>
      <c r="CD31" s="118">
        <f t="shared" si="26"/>
        <v>17</v>
      </c>
      <c r="CE31" s="116">
        <f t="shared" si="21"/>
        <v>9</v>
      </c>
      <c r="CF31" s="116">
        <f t="shared" si="22"/>
        <v>29</v>
      </c>
      <c r="CG31" s="119">
        <f t="shared" si="23"/>
        <v>31</v>
      </c>
    </row>
    <row r="32" spans="1:85" ht="20.100000000000001" customHeight="1">
      <c r="A32" s="9">
        <v>27</v>
      </c>
      <c r="B32" s="154" t="s">
        <v>75</v>
      </c>
      <c r="C32" s="48" t="s">
        <v>36</v>
      </c>
      <c r="D32" s="199">
        <v>28</v>
      </c>
      <c r="E32" s="151"/>
      <c r="F32" s="208">
        <v>14</v>
      </c>
      <c r="G32" s="109">
        <v>27</v>
      </c>
      <c r="H32" s="157">
        <f>+G33</f>
        <v>28</v>
      </c>
      <c r="I32" s="185" t="str">
        <f t="shared" si="0"/>
        <v>GROS S.</v>
      </c>
      <c r="J32" s="168">
        <v>9</v>
      </c>
      <c r="K32" s="32">
        <f>+J33</f>
        <v>13</v>
      </c>
      <c r="L32" s="51">
        <f>IF(J32+J33=0,0,IF(J32=J33,1,IF(J32&gt;J33,3,0)))</f>
        <v>0</v>
      </c>
      <c r="M32" s="44"/>
      <c r="N32" s="208">
        <v>14</v>
      </c>
      <c r="O32" s="8">
        <v>23</v>
      </c>
      <c r="P32" s="99">
        <f>+O33</f>
        <v>28</v>
      </c>
      <c r="Q32" s="169" t="str">
        <f t="shared" si="1"/>
        <v>BOSC C.</v>
      </c>
      <c r="R32" s="8">
        <v>8</v>
      </c>
      <c r="S32" s="45">
        <f>+R33</f>
        <v>8</v>
      </c>
      <c r="T32" s="51">
        <f>IF(R32+R33=0,0,IF(R32=R33,1,IF(R32&gt;R33,3,0)))</f>
        <v>1</v>
      </c>
      <c r="U32" s="46"/>
      <c r="V32" s="208">
        <v>14</v>
      </c>
      <c r="W32" s="8">
        <v>19</v>
      </c>
      <c r="X32" s="103">
        <f>+W33</f>
        <v>26</v>
      </c>
      <c r="Y32" s="169" t="str">
        <f t="shared" si="2"/>
        <v>AVOND S.</v>
      </c>
      <c r="Z32" s="8">
        <v>0</v>
      </c>
      <c r="AA32" s="32">
        <f>+Z33</f>
        <v>13</v>
      </c>
      <c r="AB32" s="51">
        <f>IF(Z32+Z33=0,0,IF(Z32=Z33,1,IF(Z32&gt;Z33,3,0)))</f>
        <v>0</v>
      </c>
      <c r="AC32" s="46"/>
      <c r="AD32" s="208">
        <v>14</v>
      </c>
      <c r="AE32" s="8">
        <v>18</v>
      </c>
      <c r="AF32" s="99">
        <f>+AE33</f>
        <v>31</v>
      </c>
      <c r="AG32" s="169" t="str">
        <f t="shared" si="3"/>
        <v>CARICHON J.</v>
      </c>
      <c r="AH32" s="8">
        <v>12</v>
      </c>
      <c r="AI32" s="32">
        <f>+AH33</f>
        <v>13</v>
      </c>
      <c r="AJ32" s="51">
        <f>IF(AH32+AH33=0,0,IF(AH32=AH33,1,IF(AH32&gt;AH33,3,0)))</f>
        <v>0</v>
      </c>
      <c r="AK32" s="53"/>
      <c r="AL32" s="43">
        <v>27</v>
      </c>
      <c r="AM32" s="59" t="str">
        <f t="shared" si="4"/>
        <v>GROS S.</v>
      </c>
      <c r="AN32" s="37"/>
      <c r="AO32" s="182">
        <f t="shared" si="5"/>
        <v>9</v>
      </c>
      <c r="AP32" s="68">
        <f t="shared" si="6"/>
        <v>13</v>
      </c>
      <c r="AQ32" s="68">
        <f t="shared" si="7"/>
        <v>13</v>
      </c>
      <c r="AR32" s="69">
        <f t="shared" si="8"/>
        <v>0</v>
      </c>
      <c r="AS32" s="48">
        <f t="shared" si="13"/>
        <v>35</v>
      </c>
      <c r="AT32" s="67">
        <f t="shared" si="14"/>
        <v>13</v>
      </c>
      <c r="AU32" s="68">
        <f t="shared" si="9"/>
        <v>5</v>
      </c>
      <c r="AV32" s="68">
        <f t="shared" si="10"/>
        <v>9</v>
      </c>
      <c r="AW32" s="70">
        <f t="shared" si="11"/>
        <v>13</v>
      </c>
      <c r="AX32" s="57">
        <f t="shared" si="15"/>
        <v>40</v>
      </c>
      <c r="AY32" s="48">
        <f>SUM(AS32-AX32)</f>
        <v>-5</v>
      </c>
      <c r="BA32" s="21" t="str">
        <f>IF(AO32+AT32=0,"0",IF(AO32=AT32,"N",IF(AO32&gt;AT32,"V",IF(AO32&lt;AT32,"D"))))</f>
        <v>D</v>
      </c>
      <c r="BB32" s="12" t="str">
        <f>IF(AP32+AU32=0,"0",IF(AP32=AU32,"N",IF(AP32&gt;AU32,"V",IF(AP32&lt;AU32,"D"))))</f>
        <v>V</v>
      </c>
      <c r="BC32" s="12" t="str">
        <f>IF(AQ32+AV32=0,"0",IF(AQ32=AV32,"N",IF(AQ32&gt;AV32,"V",IF(AQ32&lt;AV32,"D"))))</f>
        <v>V</v>
      </c>
      <c r="BD32" s="22" t="str">
        <f>IF(AR32+AW32=0,"0",IF(AR32=AW32,"N",IF(AR32&gt;AW32,"V",IF(AR32&lt;AW32,"D"))))</f>
        <v>D</v>
      </c>
      <c r="BE32" s="124"/>
      <c r="BF32" s="48">
        <f>VLOOKUP(AM32,$I$6:$L$37,4,0)+VLOOKUP(AM32,$Q$6:$T$37,4,0)+VLOOKUP(AM32,$Y$6:$AB$37,4,0)+VLOOKUP(AM32,$AG$6:$AJ$37,4,0)</f>
        <v>6</v>
      </c>
      <c r="BG32" s="2">
        <f>IF(OR(AM32="",BF32="",BF32=""),"",RANK(BF32,$BF$6:$BF$37)+SUM(-AS32/100)+(AX32/1000)+COUNTIF(AM$6:AM$37,"&lt;="&amp;AM32+1)/10000+ROW()/100000)</f>
        <v>12.69032</v>
      </c>
      <c r="BH32" s="2">
        <f>IF(AM32="","",SMALL(BG$6:BG$37,ROWS(AS$6:AS32)))</f>
        <v>23.728119999999997</v>
      </c>
      <c r="BJ32" s="93">
        <f>IF(BH32="","",IF(AND(BN31=BN32,BO31=BO32,BP31=BP32),BJ31,$BJ$6+26))</f>
        <v>27</v>
      </c>
      <c r="BK32" s="90">
        <f>IF(OR(AL32="",AS32="",AX32=""),"",INDEX($AL$6:$AL$37,MATCH(BH32,$BG$6:$BG$37,0)))</f>
        <v>7</v>
      </c>
      <c r="BL32" s="62" t="str">
        <f>IF(OR(AM32="",AS32="",AX32=""),"",INDEX($AM$6:$AM$37,MATCH(BH32,$BG$6:$BG$37,0)))</f>
        <v>DUCHOSAL M.</v>
      </c>
      <c r="BM32" s="37"/>
      <c r="BN32" s="191">
        <f t="shared" si="12"/>
        <v>3</v>
      </c>
      <c r="BO32" s="189">
        <f t="shared" si="16"/>
        <v>32</v>
      </c>
      <c r="BP32" s="187">
        <f t="shared" si="17"/>
        <v>48</v>
      </c>
      <c r="BQ32" s="145">
        <f t="shared" si="18"/>
        <v>-16</v>
      </c>
      <c r="BR32" s="143" t="str">
        <f t="shared" si="19"/>
        <v>D</v>
      </c>
      <c r="BS32" s="12" t="str">
        <f t="shared" si="20"/>
        <v>D</v>
      </c>
      <c r="BT32" s="12" t="str">
        <f t="shared" si="24"/>
        <v>V</v>
      </c>
      <c r="BU32" s="85" t="str">
        <f t="shared" si="25"/>
        <v>D</v>
      </c>
      <c r="BV32" s="21">
        <f>IF(OR(AO32="",AS32="",AX32=""),"",INDEX($AO$6:$AO$37,MATCH(BH32,$BG$6:$BG$37,0)))</f>
        <v>4</v>
      </c>
      <c r="BW32" s="12">
        <f>IF(OR(AO32="",AS32="",AX32=""),"",INDEX($AP$6:$AP$37,MATCH(BH32,$BG$6:$BG$37,0)))</f>
        <v>7</v>
      </c>
      <c r="BX32" s="12">
        <f>IF(OR(AQ32="",AS32="",AX32=""),"",INDEX($AQ$6:$AQ$37,MATCH(BH32,$BG$6:$BG$37,0)))</f>
        <v>13</v>
      </c>
      <c r="BY32" s="85">
        <f>IF(OR(AR32="",AS32="",AX32=""),"",INDEX($AR$6:$AR$37,MATCH(BH32,$BG$6:$BG$37,0)))</f>
        <v>8</v>
      </c>
      <c r="BZ32" s="21">
        <f>IF(OR(AT32="",AS32="",AX32=""),"",INDEX($AT$6:$AT$37,MATCH(BH32,$BG$6:$BG$37,0)))</f>
        <v>13</v>
      </c>
      <c r="CA32" s="12">
        <f>IF(OR(AU32="",AS32="",AX32=""),"",INDEX($AU$6:$AU$37,MATCH(BH32,$BG$6:$BG$37,0)))</f>
        <v>12</v>
      </c>
      <c r="CB32" s="12">
        <f>IF(OR(AV32="",AS32="",AX32=""),"",INDEX($AV$6:$AV$37,MATCH(BH32,$BG$6:$BG$37,0)))</f>
        <v>10</v>
      </c>
      <c r="CC32" s="85">
        <f>IF(OR(AW32="",AS32="",AX32=""),"",INDEX($AW$6:$AW$37,MATCH(BH32,$BG$6:$BG$37,0)))</f>
        <v>13</v>
      </c>
      <c r="CD32" s="118">
        <f t="shared" si="26"/>
        <v>8</v>
      </c>
      <c r="CE32" s="116">
        <f t="shared" si="21"/>
        <v>21</v>
      </c>
      <c r="CF32" s="116">
        <f t="shared" si="22"/>
        <v>12</v>
      </c>
      <c r="CG32" s="119">
        <f t="shared" si="23"/>
        <v>26</v>
      </c>
    </row>
    <row r="33" spans="1:85" ht="20.100000000000001" customHeight="1" thickBot="1">
      <c r="A33" s="9">
        <v>28</v>
      </c>
      <c r="B33" s="154" t="s">
        <v>62</v>
      </c>
      <c r="C33" s="48" t="s">
        <v>12</v>
      </c>
      <c r="D33" s="199">
        <v>14</v>
      </c>
      <c r="E33" s="151"/>
      <c r="F33" s="209"/>
      <c r="G33" s="110">
        <v>28</v>
      </c>
      <c r="H33" s="158">
        <f>+G32</f>
        <v>27</v>
      </c>
      <c r="I33" s="186" t="str">
        <f t="shared" si="0"/>
        <v>PERMINGEAT M.</v>
      </c>
      <c r="J33" s="167">
        <v>13</v>
      </c>
      <c r="K33" s="147">
        <f>+J32</f>
        <v>9</v>
      </c>
      <c r="L33" s="13">
        <f>IF(J32+J33=0,0,IF(J32=J33,1,IF(J32&lt;J33,3,0)))</f>
        <v>3</v>
      </c>
      <c r="M33" s="41"/>
      <c r="N33" s="209"/>
      <c r="O33" s="123">
        <v>28</v>
      </c>
      <c r="P33" s="100">
        <f>+O32</f>
        <v>23</v>
      </c>
      <c r="Q33" s="170" t="str">
        <f t="shared" si="1"/>
        <v>PERMINGEAT M.</v>
      </c>
      <c r="R33" s="123">
        <v>8</v>
      </c>
      <c r="S33" s="35">
        <f>+R32</f>
        <v>8</v>
      </c>
      <c r="T33" s="13">
        <f>IF(R32+R33=0,0,IF(R32=R33,1,IF(R32&lt;R33,3,0)))</f>
        <v>1</v>
      </c>
      <c r="U33" s="42"/>
      <c r="V33" s="209"/>
      <c r="W33" s="123">
        <v>26</v>
      </c>
      <c r="X33" s="104">
        <f>+W32</f>
        <v>19</v>
      </c>
      <c r="Y33" s="170" t="str">
        <f t="shared" si="2"/>
        <v>BENOSMAN S.</v>
      </c>
      <c r="Z33" s="123">
        <v>13</v>
      </c>
      <c r="AA33" s="125">
        <f>+Z32</f>
        <v>0</v>
      </c>
      <c r="AB33" s="13">
        <f>IF(Z32+Z33=0,0,IF(Z32=Z33,1,IF(Z32&lt;Z33,3,0)))</f>
        <v>3</v>
      </c>
      <c r="AC33" s="42"/>
      <c r="AD33" s="209"/>
      <c r="AE33" s="123">
        <v>31</v>
      </c>
      <c r="AF33" s="100">
        <f>+AE32</f>
        <v>18</v>
      </c>
      <c r="AG33" s="170" t="str">
        <f t="shared" si="3"/>
        <v>BILLON M.</v>
      </c>
      <c r="AH33" s="123">
        <v>13</v>
      </c>
      <c r="AI33" s="125">
        <f>+AH32</f>
        <v>12</v>
      </c>
      <c r="AJ33" s="13">
        <f>IF(AH32+AH33=0,0,IF(AH32=AH33,1,IF(AH32&lt;AH33,3,0)))</f>
        <v>3</v>
      </c>
      <c r="AK33" s="124"/>
      <c r="AL33" s="47">
        <v>28</v>
      </c>
      <c r="AM33" s="59" t="str">
        <f t="shared" si="4"/>
        <v>PERMINGEAT M.</v>
      </c>
      <c r="AN33" s="37"/>
      <c r="AO33" s="182">
        <f t="shared" si="5"/>
        <v>13</v>
      </c>
      <c r="AP33" s="68">
        <f t="shared" si="6"/>
        <v>8</v>
      </c>
      <c r="AQ33" s="68">
        <f t="shared" si="7"/>
        <v>13</v>
      </c>
      <c r="AR33" s="69">
        <f t="shared" si="8"/>
        <v>9</v>
      </c>
      <c r="AS33" s="48">
        <f t="shared" si="13"/>
        <v>43</v>
      </c>
      <c r="AT33" s="67">
        <f t="shared" si="14"/>
        <v>9</v>
      </c>
      <c r="AU33" s="68">
        <f t="shared" si="9"/>
        <v>8</v>
      </c>
      <c r="AV33" s="68">
        <f t="shared" si="10"/>
        <v>7</v>
      </c>
      <c r="AW33" s="70">
        <f t="shared" si="11"/>
        <v>13</v>
      </c>
      <c r="AX33" s="57">
        <f t="shared" si="15"/>
        <v>37</v>
      </c>
      <c r="AY33" s="48">
        <f>SUM(AS33-AX33)</f>
        <v>6</v>
      </c>
      <c r="BA33" s="21" t="str">
        <f>IF(AO33+AT33=0,"0",IF(AO33=AT33,"N",IF(AO33&gt;AT33,"V",IF(AO33&lt;AT33,"D"))))</f>
        <v>V</v>
      </c>
      <c r="BB33" s="12" t="str">
        <f>IF(AP33+AU33=0,"0",IF(AP33=AU33,"N",IF(AP33&gt;AU33,"V",IF(AP33&lt;AU33,"D"))))</f>
        <v>N</v>
      </c>
      <c r="BC33" s="12" t="str">
        <f>IF(AQ33+AV33=0,"0",IF(AQ33=AV33,"N",IF(AQ33&gt;AV33,"V",IF(AQ33&lt;AV33,"D"))))</f>
        <v>V</v>
      </c>
      <c r="BD33" s="22" t="str">
        <f>IF(AR33+AW33=0,"0",IF(AR33=AW33,"N",IF(AR33&gt;AW33,"V",IF(AR33&lt;AW33,"D"))))</f>
        <v>D</v>
      </c>
      <c r="BE33" s="124"/>
      <c r="BF33" s="48">
        <f>VLOOKUP(AM33,$I$6:$L$37,4,0)+VLOOKUP(AM33,$Q$6:$T$37,4,0)+VLOOKUP(AM33,$Y$6:$AB$37,4,0)+VLOOKUP(AM33,$AG$6:$AJ$37,4,0)</f>
        <v>7</v>
      </c>
      <c r="BG33" s="2">
        <f>IF(OR(AM33="",BF33="",BF33=""),"",RANK(BF33,$BF$6:$BF$37)+SUM(-AS33/100)+(AX33/1000)+COUNTIF(AM$6:AM$37,"&lt;="&amp;AM33+1)/10000+ROW()/100000)</f>
        <v>6.6073300000000001</v>
      </c>
      <c r="BH33" s="2">
        <f>IF(AM33="","",SMALL(BG$6:BG$37,ROWS(AS$6:AS33)))</f>
        <v>23.766139999999996</v>
      </c>
      <c r="BJ33" s="93">
        <f>IF(BH33="","",IF(AND(BN32=BN33,BO32=BO33,BP32=BP33),BJ32,$BJ$6+27))</f>
        <v>28</v>
      </c>
      <c r="BK33" s="90">
        <f>IF(OR(AL33="",AS33="",AX33=""),"",INDEX($AL$6:$AL$37,MATCH(BH33,$BG$6:$BG$37,0)))</f>
        <v>9</v>
      </c>
      <c r="BL33" s="62" t="str">
        <f>IF(OR(AM33="",AS33="",AX33=""),"",INDEX($AM$6:$AM$37,MATCH(BH33,$BG$6:$BG$37,0)))</f>
        <v>HUE POTEY G.</v>
      </c>
      <c r="BM33" s="37"/>
      <c r="BN33" s="191">
        <f t="shared" si="12"/>
        <v>3</v>
      </c>
      <c r="BO33" s="189">
        <f t="shared" si="16"/>
        <v>28</v>
      </c>
      <c r="BP33" s="187">
        <f t="shared" si="17"/>
        <v>46</v>
      </c>
      <c r="BQ33" s="145">
        <f t="shared" si="18"/>
        <v>-18</v>
      </c>
      <c r="BR33" s="143" t="str">
        <f t="shared" si="19"/>
        <v>D</v>
      </c>
      <c r="BS33" s="12" t="str">
        <f t="shared" si="20"/>
        <v>V</v>
      </c>
      <c r="BT33" s="12" t="str">
        <f t="shared" si="24"/>
        <v>D</v>
      </c>
      <c r="BU33" s="85" t="str">
        <f t="shared" si="25"/>
        <v>D</v>
      </c>
      <c r="BV33" s="21">
        <f>IF(OR(AO33="",AS33="",AX33=""),"",INDEX($AO$6:$AO$37,MATCH(BH33,$BG$6:$BG$37,0)))</f>
        <v>1</v>
      </c>
      <c r="BW33" s="12">
        <f>IF(OR(AO33="",AS33="",AX33=""),"",INDEX($AP$6:$AP$37,MATCH(BH33,$BG$6:$BG$37,0)))</f>
        <v>13</v>
      </c>
      <c r="BX33" s="12">
        <f>IF(OR(AQ33="",AS33="",AX33=""),"",INDEX($AQ$6:$AQ$37,MATCH(BH33,$BG$6:$BG$37,0)))</f>
        <v>9</v>
      </c>
      <c r="BY33" s="85">
        <f>IF(OR(AR33="",AS33="",AX33=""),"",INDEX($AR$6:$AR$37,MATCH(BH33,$BG$6:$BG$37,0)))</f>
        <v>5</v>
      </c>
      <c r="BZ33" s="21">
        <f>IF(OR(AT33="",AS33="",AX33=""),"",INDEX($AT$6:$AT$37,MATCH(BH33,$BG$6:$BG$37,0)))</f>
        <v>13</v>
      </c>
      <c r="CA33" s="12">
        <f>IF(OR(AU33="",AS33="",AX33=""),"",INDEX($AU$6:$AU$37,MATCH(BH33,$BG$6:$BG$37,0)))</f>
        <v>7</v>
      </c>
      <c r="CB33" s="12">
        <f>IF(OR(AV33="",AS33="",AX33=""),"",INDEX($AV$6:$AV$37,MATCH(BH33,$BG$6:$BG$37,0)))</f>
        <v>13</v>
      </c>
      <c r="CC33" s="85">
        <f>IF(OR(AW33="",AS33="",AX33=""),"",INDEX($AW$6:$AW$37,MATCH(BH33,$BG$6:$BG$37,0)))</f>
        <v>13</v>
      </c>
      <c r="CD33" s="118">
        <f t="shared" si="26"/>
        <v>10</v>
      </c>
      <c r="CE33" s="116">
        <f t="shared" si="21"/>
        <v>18</v>
      </c>
      <c r="CF33" s="116">
        <f t="shared" si="22"/>
        <v>4</v>
      </c>
      <c r="CG33" s="119">
        <f t="shared" si="23"/>
        <v>32</v>
      </c>
    </row>
    <row r="34" spans="1:85" ht="20.100000000000001" customHeight="1">
      <c r="A34" s="9">
        <v>29</v>
      </c>
      <c r="B34" s="154" t="s">
        <v>52</v>
      </c>
      <c r="C34" s="48" t="s">
        <v>43</v>
      </c>
      <c r="D34" s="199">
        <v>4</v>
      </c>
      <c r="E34" s="151"/>
      <c r="F34" s="208">
        <v>15</v>
      </c>
      <c r="G34" s="107">
        <v>29</v>
      </c>
      <c r="H34" s="155">
        <f>+G35</f>
        <v>30</v>
      </c>
      <c r="I34" s="185" t="str">
        <f t="shared" si="0"/>
        <v>EVRARD M.C.</v>
      </c>
      <c r="J34" s="165">
        <v>7</v>
      </c>
      <c r="K34" s="32">
        <f>+J35</f>
        <v>13</v>
      </c>
      <c r="L34" s="51">
        <f>IF(J34+J35=0,0,IF(J34=J35,1,IF(J34&gt;J35,3,0)))</f>
        <v>0</v>
      </c>
      <c r="M34" s="44"/>
      <c r="N34" s="208">
        <v>15</v>
      </c>
      <c r="O34" s="8">
        <v>26</v>
      </c>
      <c r="P34" s="99">
        <f>+O35</f>
        <v>27</v>
      </c>
      <c r="Q34" s="169" t="str">
        <f t="shared" si="1"/>
        <v>BENOSMAN S.</v>
      </c>
      <c r="R34" s="8">
        <v>5</v>
      </c>
      <c r="S34" s="45">
        <f>+R35</f>
        <v>13</v>
      </c>
      <c r="T34" s="54">
        <f>IF(R34+R35=0,0,IF(R34=R35,1,IF(R34&gt;R35,3,0)))</f>
        <v>0</v>
      </c>
      <c r="U34" s="46"/>
      <c r="V34" s="208">
        <v>15</v>
      </c>
      <c r="W34" s="8">
        <v>21</v>
      </c>
      <c r="X34" s="103">
        <f>+W35</f>
        <v>27</v>
      </c>
      <c r="Y34" s="169" t="str">
        <f t="shared" si="2"/>
        <v>SOUBEYRAND L.</v>
      </c>
      <c r="Z34" s="8">
        <v>9</v>
      </c>
      <c r="AA34" s="32">
        <f>+Z35</f>
        <v>13</v>
      </c>
      <c r="AB34" s="51">
        <f>IF(Z34+Z35=0,0,IF(Z34=Z35,1,IF(Z34&gt;Z35,3,0)))</f>
        <v>0</v>
      </c>
      <c r="AC34" s="46"/>
      <c r="AD34" s="208">
        <v>15</v>
      </c>
      <c r="AE34" s="8">
        <v>21</v>
      </c>
      <c r="AF34" s="99">
        <f>+AE35</f>
        <v>30</v>
      </c>
      <c r="AG34" s="169" t="str">
        <f t="shared" si="3"/>
        <v>SOUBEYRAND L.</v>
      </c>
      <c r="AH34" s="8">
        <v>0</v>
      </c>
      <c r="AI34" s="32">
        <f>+AH35</f>
        <v>13</v>
      </c>
      <c r="AJ34" s="51">
        <f>IF(AH34+AH35=0,0,IF(AH34=AH35,1,IF(AH34&gt;AH35,3,0)))</f>
        <v>0</v>
      </c>
      <c r="AK34" s="53"/>
      <c r="AL34" s="47">
        <v>29</v>
      </c>
      <c r="AM34" s="59" t="str">
        <f t="shared" si="4"/>
        <v>EVRARD M.C.</v>
      </c>
      <c r="AN34" s="37"/>
      <c r="AO34" s="182">
        <f t="shared" si="5"/>
        <v>7</v>
      </c>
      <c r="AP34" s="68">
        <f t="shared" si="6"/>
        <v>13</v>
      </c>
      <c r="AQ34" s="68">
        <f t="shared" si="7"/>
        <v>13</v>
      </c>
      <c r="AR34" s="69">
        <f t="shared" si="8"/>
        <v>13</v>
      </c>
      <c r="AS34" s="48">
        <f t="shared" si="13"/>
        <v>46</v>
      </c>
      <c r="AT34" s="67">
        <f t="shared" si="14"/>
        <v>13</v>
      </c>
      <c r="AU34" s="68">
        <f t="shared" si="9"/>
        <v>3</v>
      </c>
      <c r="AV34" s="68">
        <f t="shared" si="10"/>
        <v>0</v>
      </c>
      <c r="AW34" s="70">
        <f t="shared" si="11"/>
        <v>0</v>
      </c>
      <c r="AX34" s="57">
        <f t="shared" si="15"/>
        <v>16</v>
      </c>
      <c r="AY34" s="48">
        <f>SUM(AS34-AX34)</f>
        <v>30</v>
      </c>
      <c r="BA34" s="21" t="str">
        <f>IF(AO34+AT34=0,"0",IF(AO34=AT34,"N",IF(AO34&gt;AT34,"V",IF(AO34&lt;AT34,"D"))))</f>
        <v>D</v>
      </c>
      <c r="BB34" s="12" t="str">
        <f>IF(AP34+AU34=0,"0",IF(AP34=AU34,"N",IF(AP34&gt;AU34,"V",IF(AP34&lt;AU34,"D"))))</f>
        <v>V</v>
      </c>
      <c r="BC34" s="12" t="str">
        <f>IF(AQ34+AV34=0,"0",IF(AQ34=AV34,"N",IF(AQ34&gt;AV34,"V",IF(AQ34&lt;AV34,"D"))))</f>
        <v>V</v>
      </c>
      <c r="BD34" s="22" t="str">
        <f>IF(AR34+AW34=0,"0",IF(AR34=AW34,"N",IF(AR34&gt;AW34,"V",IF(AR34&lt;AW34,"D"))))</f>
        <v>V</v>
      </c>
      <c r="BE34" s="124"/>
      <c r="BF34" s="48">
        <f>VLOOKUP(AM34,$I$6:$L$37,4,0)+VLOOKUP(AM34,$Q$6:$T$37,4,0)+VLOOKUP(AM34,$Y$6:$AB$37,4,0)+VLOOKUP(AM34,$AG$6:$AJ$37,4,0)</f>
        <v>9</v>
      </c>
      <c r="BG34" s="2">
        <f>IF(OR(AM34="",BF34="",BF34=""),"",RANK(BF34,$BF$6:$BF$37)+SUM(-AS34/100)+(AX34/1000)+COUNTIF(AM$6:AM$37,"&lt;="&amp;AM34+1)/10000+ROW()/100000)</f>
        <v>3.5563400000000001</v>
      </c>
      <c r="BH34" s="2">
        <f>IF(AM34="","",SMALL(BG$6:BG$37,ROWS(AS$6:AS34)))</f>
        <v>23.775260000000003</v>
      </c>
      <c r="BJ34" s="93">
        <f>IF(BH34="","",IF(AND(BN33=BN34,BO33=BO34,BP33=BP34),BJ33,$BJ$6+28))</f>
        <v>29</v>
      </c>
      <c r="BK34" s="90">
        <f>IF(OR(AL34="",AS34="",AX34=""),"",INDEX($AL$6:$AL$37,MATCH(BH34,$BG$6:$BG$37,0)))</f>
        <v>21</v>
      </c>
      <c r="BL34" s="61" t="str">
        <f>IF(OR(AM34="",AS34="",AX34=""),"",INDEX($AM$6:$AM$37,MATCH(BH34,$BG$6:$BG$37,0)))</f>
        <v>SOUBEYRAND L.</v>
      </c>
      <c r="BM34" s="37"/>
      <c r="BN34" s="191">
        <f t="shared" si="12"/>
        <v>3</v>
      </c>
      <c r="BO34" s="189">
        <f t="shared" si="16"/>
        <v>27</v>
      </c>
      <c r="BP34" s="187">
        <f t="shared" si="17"/>
        <v>45</v>
      </c>
      <c r="BQ34" s="145">
        <f t="shared" si="18"/>
        <v>-18</v>
      </c>
      <c r="BR34" s="143" t="str">
        <f t="shared" si="19"/>
        <v>D</v>
      </c>
      <c r="BS34" s="12" t="str">
        <f t="shared" si="20"/>
        <v>V</v>
      </c>
      <c r="BT34" s="12" t="str">
        <f t="shared" si="24"/>
        <v>D</v>
      </c>
      <c r="BU34" s="85" t="str">
        <f t="shared" si="25"/>
        <v>D</v>
      </c>
      <c r="BV34" s="21">
        <f>IF(OR(AO34="",AS34="",AX34=""),"",INDEX($AO$6:$AO$37,MATCH(BH34,$BG$6:$BG$37,0)))</f>
        <v>6</v>
      </c>
      <c r="BW34" s="12">
        <f>IF(OR(AO34="",AS34="",AX34=""),"",INDEX($AP$6:$AP$37,MATCH(BH34,$BG$6:$BG$37,0)))</f>
        <v>12</v>
      </c>
      <c r="BX34" s="12">
        <f>IF(OR(AQ34="",AS34="",AX34=""),"",INDEX($AQ$6:$AQ$37,MATCH(BH34,$BG$6:$BG$37,0)))</f>
        <v>9</v>
      </c>
      <c r="BY34" s="85">
        <f>IF(OR(AR34="",AS34="",AX34=""),"",INDEX($AR$6:$AR$37,MATCH(BH34,$BG$6:$BG$37,0)))</f>
        <v>0</v>
      </c>
      <c r="BZ34" s="21">
        <f>IF(OR(AT34="",AS34="",AX34=""),"",INDEX($AT$6:$AT$37,MATCH(BH34,$BG$6:$BG$37,0)))</f>
        <v>12</v>
      </c>
      <c r="CA34" s="12">
        <f>IF(OR(AU34="",AS34="",AX34=""),"",INDEX($AU$6:$AU$37,MATCH(BH34,$BG$6:$BG$37,0)))</f>
        <v>7</v>
      </c>
      <c r="CB34" s="12">
        <f>IF(OR(AV34="",AS34="",AX34=""),"",INDEX($AV$6:$AV$37,MATCH(BH34,$BG$6:$BG$37,0)))</f>
        <v>13</v>
      </c>
      <c r="CC34" s="85">
        <f>IF(OR(AW34="",AS34="",AX34=""),"",INDEX($AW$6:$AW$37,MATCH(BH34,$BG$6:$BG$37,0)))</f>
        <v>13</v>
      </c>
      <c r="CD34" s="118">
        <f t="shared" si="26"/>
        <v>22</v>
      </c>
      <c r="CE34" s="116">
        <f t="shared" si="21"/>
        <v>7</v>
      </c>
      <c r="CF34" s="116">
        <f t="shared" si="22"/>
        <v>27</v>
      </c>
      <c r="CG34" s="119">
        <f t="shared" si="23"/>
        <v>30</v>
      </c>
    </row>
    <row r="35" spans="1:85" ht="20.100000000000001" customHeight="1" thickBot="1">
      <c r="A35" s="9">
        <v>30</v>
      </c>
      <c r="B35" s="154" t="s">
        <v>68</v>
      </c>
      <c r="C35" s="48" t="s">
        <v>46</v>
      </c>
      <c r="D35" s="200">
        <v>21</v>
      </c>
      <c r="E35"/>
      <c r="F35" s="209"/>
      <c r="G35" s="108">
        <v>30</v>
      </c>
      <c r="H35" s="156">
        <f>+G34</f>
        <v>29</v>
      </c>
      <c r="I35" s="186" t="str">
        <f t="shared" si="0"/>
        <v>BILLERY B.</v>
      </c>
      <c r="J35" s="166">
        <v>13</v>
      </c>
      <c r="K35" s="147">
        <f>+J34</f>
        <v>7</v>
      </c>
      <c r="L35" s="13">
        <f>IF(J34+J35=0,0,IF(J34=J35,1,IF(J34&lt;J35,3,0)))</f>
        <v>3</v>
      </c>
      <c r="M35" s="41"/>
      <c r="N35" s="209"/>
      <c r="O35" s="123">
        <v>27</v>
      </c>
      <c r="P35" s="100">
        <f>+O34</f>
        <v>26</v>
      </c>
      <c r="Q35" s="170" t="str">
        <f t="shared" si="1"/>
        <v>GROS S.</v>
      </c>
      <c r="R35" s="123">
        <v>13</v>
      </c>
      <c r="S35" s="35">
        <f>+R34</f>
        <v>5</v>
      </c>
      <c r="T35" s="38">
        <f>IF(R34+R35=0,0,IF(R34=R35,1,IF(R34&lt;R35,3,0)))</f>
        <v>3</v>
      </c>
      <c r="U35" s="42"/>
      <c r="V35" s="209"/>
      <c r="W35" s="123">
        <v>27</v>
      </c>
      <c r="X35" s="104">
        <f>+W34</f>
        <v>21</v>
      </c>
      <c r="Y35" s="170" t="str">
        <f t="shared" si="2"/>
        <v>GROS S.</v>
      </c>
      <c r="Z35" s="123">
        <v>13</v>
      </c>
      <c r="AA35" s="125">
        <f>+Z34</f>
        <v>9</v>
      </c>
      <c r="AB35" s="13">
        <f>IF(Z34+Z35=0,0,IF(Z34=Z35,1,IF(Z34&lt;Z35,3,0)))</f>
        <v>3</v>
      </c>
      <c r="AC35" s="42"/>
      <c r="AD35" s="209"/>
      <c r="AE35" s="123">
        <v>30</v>
      </c>
      <c r="AF35" s="100">
        <f>+AE34</f>
        <v>21</v>
      </c>
      <c r="AG35" s="170" t="str">
        <f t="shared" si="3"/>
        <v>BILLERY B.</v>
      </c>
      <c r="AH35" s="123">
        <v>13</v>
      </c>
      <c r="AI35" s="125">
        <f>+AH34</f>
        <v>0</v>
      </c>
      <c r="AJ35" s="13">
        <f>IF(AH34+AH35=0,0,IF(AH34=AH35,1,IF(AH34&lt;AH35,3,0)))</f>
        <v>3</v>
      </c>
      <c r="AK35" s="124"/>
      <c r="AL35" s="43">
        <v>30</v>
      </c>
      <c r="AM35" s="59" t="str">
        <f t="shared" si="4"/>
        <v>BILLERY B.</v>
      </c>
      <c r="AN35" s="37"/>
      <c r="AO35" s="182">
        <f t="shared" si="5"/>
        <v>13</v>
      </c>
      <c r="AP35" s="68">
        <f t="shared" si="6"/>
        <v>13</v>
      </c>
      <c r="AQ35" s="68">
        <f t="shared" si="7"/>
        <v>13</v>
      </c>
      <c r="AR35" s="69">
        <f t="shared" si="8"/>
        <v>13</v>
      </c>
      <c r="AS35" s="48">
        <f t="shared" si="13"/>
        <v>52</v>
      </c>
      <c r="AT35" s="67">
        <f t="shared" si="14"/>
        <v>7</v>
      </c>
      <c r="AU35" s="68">
        <f t="shared" si="9"/>
        <v>8</v>
      </c>
      <c r="AV35" s="68">
        <f t="shared" si="10"/>
        <v>6</v>
      </c>
      <c r="AW35" s="70">
        <f t="shared" si="11"/>
        <v>0</v>
      </c>
      <c r="AX35" s="57">
        <f t="shared" si="15"/>
        <v>21</v>
      </c>
      <c r="AY35" s="48">
        <f>SUM(AS35-AX35)</f>
        <v>31</v>
      </c>
      <c r="BA35" s="21" t="str">
        <f>IF(AO35+AT35=0,"0",IF(AO35=AT35,"N",IF(AO35&gt;AT35,"V",IF(AO35&lt;AT35,"D"))))</f>
        <v>V</v>
      </c>
      <c r="BB35" s="12" t="str">
        <f>IF(AP35+AU35=0,"0",IF(AP35=AU35,"N",IF(AP35&gt;AU35,"V",IF(AP35&lt;AU35,"D"))))</f>
        <v>V</v>
      </c>
      <c r="BC35" s="12" t="str">
        <f>IF(AQ35+AV35=0,"0",IF(AQ35=AV35,"N",IF(AQ35&gt;AV35,"V",IF(AQ35&lt;AV35,"D"))))</f>
        <v>V</v>
      </c>
      <c r="BD35" s="22" t="str">
        <f>IF(AR35+AW35=0,"0",IF(AR35=AW35,"N",IF(AR35&gt;AW35,"V",IF(AR35&lt;AW35,"D"))))</f>
        <v>V</v>
      </c>
      <c r="BE35" s="124"/>
      <c r="BF35" s="48">
        <f>VLOOKUP(AM35,$I$6:$L$37,4,0)+VLOOKUP(AM35,$Q$6:$T$37,4,0)+VLOOKUP(AM35,$Y$6:$AB$37,4,0)+VLOOKUP(AM35,$AG$6:$AJ$37,4,0)</f>
        <v>12</v>
      </c>
      <c r="BG35" s="2">
        <f>IF(OR(AM35="",BF35="",BF35=""),"",RANK(BF35,$BF$6:$BF$37)+SUM(-AS35/100)+(AX35/1000)+COUNTIF(AM$6:AM$37,"&lt;="&amp;AM35+1)/10000+ROW()/100000)</f>
        <v>0.50134999999999996</v>
      </c>
      <c r="BH35" s="2">
        <f>IF(AM35="","",SMALL(BG$6:BG$37,ROWS(AS$6:AS35)))</f>
        <v>30.801289999999998</v>
      </c>
      <c r="BJ35" s="93">
        <f>IF(BH35="","",IF(AND(BN34=BN35,BO34=BO35,BP34=BP35),BJ34,$BJ$6+29))</f>
        <v>30</v>
      </c>
      <c r="BK35" s="90">
        <f>IF(OR(AL35="",AS35="",AX35=""),"",INDEX($AL$6:$AL$37,MATCH(BH35,$BG$6:$BG$37,0)))</f>
        <v>24</v>
      </c>
      <c r="BL35" s="61" t="str">
        <f>IF(OR(AM35="",AS35="",AX35=""),"",INDEX($AM$6:$AM$37,MATCH(BH35,$BG$6:$BG$37,0)))</f>
        <v>BAYET G.</v>
      </c>
      <c r="BM35" s="37"/>
      <c r="BN35" s="191">
        <f t="shared" si="12"/>
        <v>1</v>
      </c>
      <c r="BO35" s="189">
        <f t="shared" si="16"/>
        <v>25</v>
      </c>
      <c r="BP35" s="187">
        <f t="shared" si="17"/>
        <v>51</v>
      </c>
      <c r="BQ35" s="145">
        <f t="shared" si="18"/>
        <v>-26</v>
      </c>
      <c r="BR35" s="143" t="str">
        <f t="shared" si="19"/>
        <v>D</v>
      </c>
      <c r="BS35" s="12" t="str">
        <f t="shared" si="20"/>
        <v>D</v>
      </c>
      <c r="BT35" s="12" t="str">
        <f t="shared" si="24"/>
        <v>D</v>
      </c>
      <c r="BU35" s="85" t="str">
        <f t="shared" si="25"/>
        <v>N</v>
      </c>
      <c r="BV35" s="21">
        <f>IF(OR(AO35="",AS35="",AX35=""),"",INDEX($AO$6:$AO$37,MATCH(BH35,$BG$6:$BG$37,0)))</f>
        <v>2</v>
      </c>
      <c r="BW35" s="12">
        <f>IF(OR(AO35="",AS35="",AX35=""),"",INDEX($AP$6:$AP$37,MATCH(BH35,$BG$6:$BG$37,0)))</f>
        <v>3</v>
      </c>
      <c r="BX35" s="12">
        <f>IF(OR(AQ35="",AS35="",AX35=""),"",INDEX($AQ$6:$AQ$37,MATCH(BH35,$BG$6:$BG$37,0)))</f>
        <v>8</v>
      </c>
      <c r="BY35" s="85">
        <f>IF(OR(AR35="",AS35="",AX35=""),"",INDEX($AR$6:$AR$37,MATCH(BH35,$BG$6:$BG$37,0)))</f>
        <v>12</v>
      </c>
      <c r="BZ35" s="21">
        <f>IF(OR(AT35="",AS35="",AX35=""),"",INDEX($AT$6:$AT$37,MATCH(BH35,$BG$6:$BG$37,0)))</f>
        <v>13</v>
      </c>
      <c r="CA35" s="12">
        <f>IF(OR(AU35="",AS35="",AX35=""),"",INDEX($AU$6:$AU$37,MATCH(BH35,$BG$6:$BG$37,0)))</f>
        <v>13</v>
      </c>
      <c r="CB35" s="12">
        <f>IF(OR(AV35="",AS35="",AX35=""),"",INDEX($AV$6:$AV$37,MATCH(BH35,$BG$6:$BG$37,0)))</f>
        <v>13</v>
      </c>
      <c r="CC35" s="85">
        <f>IF(OR(AW35="",AS35="",AX35=""),"",INDEX($AW$6:$AW$37,MATCH(BH35,$BG$6:$BG$37,0)))</f>
        <v>12</v>
      </c>
      <c r="CD35" s="118">
        <f t="shared" si="26"/>
        <v>23</v>
      </c>
      <c r="CE35" s="116">
        <f t="shared" si="21"/>
        <v>22</v>
      </c>
      <c r="CF35" s="116">
        <f t="shared" si="22"/>
        <v>14</v>
      </c>
      <c r="CG35" s="119">
        <f t="shared" si="23"/>
        <v>15</v>
      </c>
    </row>
    <row r="36" spans="1:85" ht="20.100000000000001" customHeight="1">
      <c r="A36" s="9">
        <v>31</v>
      </c>
      <c r="B36" s="154" t="s">
        <v>56</v>
      </c>
      <c r="C36" s="48" t="s">
        <v>45</v>
      </c>
      <c r="D36" s="200">
        <v>8</v>
      </c>
      <c r="E36"/>
      <c r="F36" s="213">
        <v>16</v>
      </c>
      <c r="G36" s="152">
        <v>31</v>
      </c>
      <c r="H36" s="163">
        <f>+G37</f>
        <v>32</v>
      </c>
      <c r="I36" s="185" t="str">
        <f t="shared" si="0"/>
        <v>BILLON M.</v>
      </c>
      <c r="J36" s="165">
        <v>13</v>
      </c>
      <c r="K36" s="146">
        <f>+J37</f>
        <v>6</v>
      </c>
      <c r="L36" s="54">
        <f>IF(J36+J37=0,0,IF(J36=J37,1,IF(J36&gt;J37,3,0)))</f>
        <v>3</v>
      </c>
      <c r="N36" s="210">
        <v>16</v>
      </c>
      <c r="O36" s="39">
        <v>30</v>
      </c>
      <c r="P36" s="101">
        <f>+O37</f>
        <v>32</v>
      </c>
      <c r="Q36" s="169" t="str">
        <f t="shared" si="1"/>
        <v>BILLERY B.</v>
      </c>
      <c r="R36" s="39">
        <v>13</v>
      </c>
      <c r="S36" s="124">
        <f>+R37</f>
        <v>8</v>
      </c>
      <c r="T36" s="51">
        <f>IF(R36+R37=0,0,IF(R36=R37,1,IF(R36&gt;R37,3,0)))</f>
        <v>3</v>
      </c>
      <c r="U36"/>
      <c r="V36" s="210">
        <v>16</v>
      </c>
      <c r="W36" s="39">
        <v>28</v>
      </c>
      <c r="X36" s="105">
        <f>+W37</f>
        <v>31</v>
      </c>
      <c r="Y36" s="169" t="str">
        <f t="shared" si="2"/>
        <v>PERMINGEAT M.</v>
      </c>
      <c r="Z36" s="39">
        <v>13</v>
      </c>
      <c r="AA36" s="124">
        <f>+Z37</f>
        <v>7</v>
      </c>
      <c r="AB36" s="54">
        <f>IF(Z36+Z37=0,0,IF(Z36=Z37,1,IF(Z36&gt;Z37,3,0)))</f>
        <v>3</v>
      </c>
      <c r="AC36"/>
      <c r="AD36" s="210">
        <v>16</v>
      </c>
      <c r="AE36" s="39">
        <v>27</v>
      </c>
      <c r="AF36" s="101">
        <f>+AE37</f>
        <v>29</v>
      </c>
      <c r="AG36" s="169" t="str">
        <f t="shared" si="3"/>
        <v>GROS S.</v>
      </c>
      <c r="AH36" s="39">
        <v>0</v>
      </c>
      <c r="AI36" s="124">
        <f>+AH37</f>
        <v>13</v>
      </c>
      <c r="AJ36" s="54">
        <f>IF(AH36+AH37=0,0,IF(AH36=AH37,1,IF(AH36&gt;AH37,3,0)))</f>
        <v>0</v>
      </c>
      <c r="AK36" s="53"/>
      <c r="AL36" s="43">
        <v>31</v>
      </c>
      <c r="AM36" s="59" t="str">
        <f t="shared" si="4"/>
        <v>BILLON M.</v>
      </c>
      <c r="AN36" s="37"/>
      <c r="AO36" s="182">
        <f t="shared" si="5"/>
        <v>13</v>
      </c>
      <c r="AP36" s="68">
        <f t="shared" si="6"/>
        <v>8</v>
      </c>
      <c r="AQ36" s="68">
        <f t="shared" si="7"/>
        <v>7</v>
      </c>
      <c r="AR36" s="69">
        <f t="shared" si="8"/>
        <v>13</v>
      </c>
      <c r="AS36" s="48">
        <f t="shared" si="13"/>
        <v>41</v>
      </c>
      <c r="AT36" s="67">
        <f t="shared" si="14"/>
        <v>6</v>
      </c>
      <c r="AU36" s="68">
        <f t="shared" si="9"/>
        <v>11</v>
      </c>
      <c r="AV36" s="68">
        <f t="shared" si="10"/>
        <v>13</v>
      </c>
      <c r="AW36" s="70">
        <f t="shared" si="11"/>
        <v>12</v>
      </c>
      <c r="AX36" s="57">
        <f t="shared" si="15"/>
        <v>42</v>
      </c>
      <c r="AY36" s="48">
        <f>SUM(AS36-AX36)</f>
        <v>-1</v>
      </c>
      <c r="BA36" s="21" t="str">
        <f>IF(AO36+AT36=0,"0",IF(AO36=AT36,"N",IF(AO36&gt;AT36,"V",IF(AO36&lt;AT36,"D"))))</f>
        <v>V</v>
      </c>
      <c r="BB36" s="12" t="str">
        <f>IF(AP36+AU36=0,"0",IF(AP36=AU36,"N",IF(AP36&gt;AU36,"V",IF(AP36&lt;AU36,"D"))))</f>
        <v>D</v>
      </c>
      <c r="BC36" s="12" t="str">
        <f>IF(AQ36+AV36=0,"0",IF(AQ36=AV36,"N",IF(AQ36&gt;AV36,"V",IF(AQ36&lt;AV36,"D"))))</f>
        <v>D</v>
      </c>
      <c r="BD36" s="22" t="str">
        <f>IF(AR36+AW36=0,"0",IF(AR36=AW36,"N",IF(AR36&gt;AW36,"V",IF(AR36&lt;AW36,"D"))))</f>
        <v>V</v>
      </c>
      <c r="BE36" s="124"/>
      <c r="BF36" s="48">
        <f>VLOOKUP(AM36,$I$6:$L$37,4,0)+VLOOKUP(AM36,$Q$6:$T$37,4,0)+VLOOKUP(AM36,$Y$6:$AB$37,4,0)+VLOOKUP(AM36,$AG$6:$AJ$37,4,0)</f>
        <v>6</v>
      </c>
      <c r="BG36" s="2">
        <f>IF(OR(AM36="",BF36="",BF36=""),"",RANK(BF36,$BF$6:$BF$37)+SUM(-AS36/100)+(AX36/1000)+COUNTIF(AM$6:AM$37,"&lt;="&amp;AM36+1)/10000+ROW()/100000)</f>
        <v>12.63236</v>
      </c>
      <c r="BH36" s="2">
        <f>IF(AM36="","",SMALL(BG$6:BG$37,ROWS(AS$6:AS36)))</f>
        <v>31.752219999999998</v>
      </c>
      <c r="BJ36" s="93">
        <f>IF(BH36="","",IF(AND(BN35=BN36,BO35=BO36,BP35=BP36),BJ35,$BJ$6+30))</f>
        <v>31</v>
      </c>
      <c r="BK36" s="90">
        <f>IF(OR(AL36="",AS36="",AX36=""),"",INDEX($AL$6:$AL$37,MATCH(BH36,$BG$6:$BG$37,0)))</f>
        <v>17</v>
      </c>
      <c r="BL36" s="61" t="str">
        <f>IF(OR(AM36="",AS36="",AX36=""),"",INDEX($AM$6:$AM$37,MATCH(BH36,$BG$6:$BG$37,0)))</f>
        <v>JACQUEMIN D.</v>
      </c>
      <c r="BM36" s="37"/>
      <c r="BN36" s="191">
        <f t="shared" si="12"/>
        <v>0</v>
      </c>
      <c r="BO36" s="189">
        <f t="shared" si="16"/>
        <v>30</v>
      </c>
      <c r="BP36" s="187">
        <f t="shared" si="17"/>
        <v>52</v>
      </c>
      <c r="BQ36" s="145">
        <f t="shared" si="18"/>
        <v>-22</v>
      </c>
      <c r="BR36" s="143" t="str">
        <f t="shared" si="19"/>
        <v>D</v>
      </c>
      <c r="BS36" s="12" t="str">
        <f t="shared" si="20"/>
        <v>D</v>
      </c>
      <c r="BT36" s="12" t="str">
        <f t="shared" si="24"/>
        <v>D</v>
      </c>
      <c r="BU36" s="85" t="str">
        <f t="shared" si="25"/>
        <v>D</v>
      </c>
      <c r="BV36" s="21">
        <f>IF(OR(AO36="",AS36="",AX36=""),"",INDEX($AO$6:$AO$37,MATCH(BH36,$BG$6:$BG$37,0)))</f>
        <v>8</v>
      </c>
      <c r="BW36" s="12">
        <f>IF(OR(AO36="",AS36="",AX36=""),"",INDEX($AP$6:$AP$37,MATCH(BH36,$BG$6:$BG$37,0)))</f>
        <v>3</v>
      </c>
      <c r="BX36" s="12">
        <f>IF(OR(AQ36="",AS36="",AX36=""),"",INDEX($AQ$6:$AQ$37,MATCH(BH36,$BG$6:$BG$37,0)))</f>
        <v>11</v>
      </c>
      <c r="BY36" s="85">
        <f>IF(OR(AR36="",AS36="",AX36=""),"",INDEX($AR$6:$AR$37,MATCH(BH36,$BG$6:$BG$37,0)))</f>
        <v>8</v>
      </c>
      <c r="BZ36" s="21">
        <f>IF(OR(AT36="",AS36="",AX36=""),"",INDEX($AT$6:$AT$37,MATCH(BH36,$BG$6:$BG$37,0)))</f>
        <v>13</v>
      </c>
      <c r="CA36" s="12">
        <f>IF(OR(AU36="",AS36="",AX36=""),"",INDEX($AU$6:$AU$37,MATCH(BH36,$BG$6:$BG$37,0)))</f>
        <v>13</v>
      </c>
      <c r="CB36" s="12">
        <f>IF(OR(AV36="",AS36="",AX36=""),"",INDEX($AV$6:$AV$37,MATCH(BH36,$BG$6:$BG$37,0)))</f>
        <v>13</v>
      </c>
      <c r="CC36" s="85">
        <f>IF(OR(AW36="",AS36="",AX36=""),"",INDEX($AW$6:$AW$37,MATCH(BH36,$BG$6:$BG$37,0)))</f>
        <v>13</v>
      </c>
      <c r="CD36" s="118">
        <f t="shared" si="26"/>
        <v>18</v>
      </c>
      <c r="CE36" s="116">
        <f t="shared" si="21"/>
        <v>29</v>
      </c>
      <c r="CF36" s="116">
        <f t="shared" si="22"/>
        <v>13</v>
      </c>
      <c r="CG36" s="119">
        <f t="shared" si="23"/>
        <v>22</v>
      </c>
    </row>
    <row r="37" spans="1:85" ht="20.100000000000001" customHeight="1" thickBot="1">
      <c r="A37" s="9">
        <v>32</v>
      </c>
      <c r="B37" s="197" t="s">
        <v>67</v>
      </c>
      <c r="C37" s="202" t="s">
        <v>94</v>
      </c>
      <c r="D37" s="201">
        <v>20</v>
      </c>
      <c r="E37"/>
      <c r="F37" s="212"/>
      <c r="G37" s="153">
        <v>32</v>
      </c>
      <c r="H37" s="164">
        <f>+G36</f>
        <v>31</v>
      </c>
      <c r="I37" s="186" t="str">
        <f t="shared" si="0"/>
        <v>MAGAND M.C.</v>
      </c>
      <c r="J37" s="166">
        <v>6</v>
      </c>
      <c r="K37" s="146">
        <f>+J36</f>
        <v>13</v>
      </c>
      <c r="L37" s="13">
        <f>IF(J36+J37=0,0,IF(J36=J37,1,IF(J36&lt;J37,3,0)))</f>
        <v>0</v>
      </c>
      <c r="N37" s="209"/>
      <c r="O37" s="123">
        <v>32</v>
      </c>
      <c r="P37" s="100">
        <f>+O36</f>
        <v>30</v>
      </c>
      <c r="Q37" s="170" t="str">
        <f t="shared" si="1"/>
        <v>MAGAND M.C.</v>
      </c>
      <c r="R37" s="123">
        <v>8</v>
      </c>
      <c r="S37" s="124">
        <f>+R36</f>
        <v>13</v>
      </c>
      <c r="T37" s="13">
        <f>IF(R36+R37=0,0,IF(R36=R37,1,IF(R36&lt;R37,3,0)))</f>
        <v>0</v>
      </c>
      <c r="U37"/>
      <c r="V37" s="209"/>
      <c r="W37" s="123">
        <v>31</v>
      </c>
      <c r="X37" s="104">
        <f>+W36</f>
        <v>28</v>
      </c>
      <c r="Y37" s="170" t="str">
        <f t="shared" si="2"/>
        <v>BILLON M.</v>
      </c>
      <c r="Z37" s="123">
        <v>7</v>
      </c>
      <c r="AA37" s="124">
        <f>+Z36</f>
        <v>13</v>
      </c>
      <c r="AB37" s="13">
        <f>IF(Z36+Z37=0,0,IF(Z36=Z37,1,IF(Z36&lt;Z37,3,0)))</f>
        <v>0</v>
      </c>
      <c r="AC37"/>
      <c r="AD37" s="209"/>
      <c r="AE37" s="123">
        <v>29</v>
      </c>
      <c r="AF37" s="100">
        <f>+AE36</f>
        <v>27</v>
      </c>
      <c r="AG37" s="170" t="str">
        <f t="shared" si="3"/>
        <v>EVRARD M.C.</v>
      </c>
      <c r="AH37" s="123">
        <v>13</v>
      </c>
      <c r="AI37" s="124">
        <f>+AH36</f>
        <v>0</v>
      </c>
      <c r="AJ37" s="13">
        <f>IF(AH36+AH37=0,0,IF(AH36=AH37,1,IF(AH36&lt;AH37,3,0)))</f>
        <v>3</v>
      </c>
      <c r="AK37" s="124"/>
      <c r="AL37" s="60">
        <v>32</v>
      </c>
      <c r="AM37" s="71" t="str">
        <f t="shared" si="4"/>
        <v>MAGAND M.C.</v>
      </c>
      <c r="AN37" s="13"/>
      <c r="AO37" s="184">
        <f t="shared" si="5"/>
        <v>6</v>
      </c>
      <c r="AP37" s="73">
        <f t="shared" si="6"/>
        <v>8</v>
      </c>
      <c r="AQ37" s="73">
        <f t="shared" si="7"/>
        <v>11</v>
      </c>
      <c r="AR37" s="74">
        <f t="shared" si="8"/>
        <v>13</v>
      </c>
      <c r="AS37" s="75">
        <f t="shared" si="13"/>
        <v>38</v>
      </c>
      <c r="AT37" s="72">
        <f t="shared" si="14"/>
        <v>13</v>
      </c>
      <c r="AU37" s="73">
        <f t="shared" si="9"/>
        <v>13</v>
      </c>
      <c r="AV37" s="73">
        <f t="shared" si="10"/>
        <v>12</v>
      </c>
      <c r="AW37" s="76">
        <f t="shared" si="11"/>
        <v>5</v>
      </c>
      <c r="AX37" s="78">
        <f t="shared" si="15"/>
        <v>43</v>
      </c>
      <c r="AY37" s="75">
        <f>SUM(AS37-AX37)</f>
        <v>-5</v>
      </c>
      <c r="BA37" s="23" t="str">
        <f>IF(AO37+AT37=0,"0",IF(AO37=AT37,"N",IF(AO37&gt;AT37,"V",IF(AO37&lt;AT37,"D"))))</f>
        <v>D</v>
      </c>
      <c r="BB37" s="24" t="str">
        <f>IF(AP37+AU37=0,"0",IF(AP37=AU37,"N",IF(AP37&gt;AU37,"V",IF(AP37&lt;AU37,"D"))))</f>
        <v>D</v>
      </c>
      <c r="BC37" s="24" t="str">
        <f>IF(AQ37+AV37=0,"0",IF(AQ37=AV37,"N",IF(AQ37&gt;AV37,"V",IF(AQ37&lt;AV37,"D"))))</f>
        <v>D</v>
      </c>
      <c r="BD37" s="25" t="str">
        <f>IF(AR37+AW37=0,"0",IF(AR37=AW37,"N",IF(AR37&gt;AW37,"V",IF(AR37&lt;AW37,"D"))))</f>
        <v>V</v>
      </c>
      <c r="BE37" s="124"/>
      <c r="BF37" s="75">
        <f>VLOOKUP(AM37,$I$6:$L$37,4,0)+VLOOKUP(AM37,$Q$6:$T$37,4,0)+VLOOKUP(AM37,$Y$6:$AB$37,4,0)+VLOOKUP(AM37,$AG$6:$AJ$37,4,0)</f>
        <v>3</v>
      </c>
      <c r="BG37" s="2">
        <f>IF(OR(AM37="",BF37="",BF37=""),"",RANK(BF37,$BF$6:$BF$37)+SUM(-AS37/100)+(AX37/1000)+COUNTIF(AM$6:AM$37,"&lt;="&amp;AM37+1)/10000+ROW()/100000)</f>
        <v>23.66337</v>
      </c>
      <c r="BH37" s="2" t="e">
        <f>IF(AM37="","",SMALL(BG$6:BG$37,ROWS(AS$6:AS37)))</f>
        <v>#NUM!</v>
      </c>
      <c r="BJ37" s="195" t="e">
        <f>IF(BH37="","",IF(AND(BN36=BN37,BO36=BO37,BP36=BP37),BJ36,$BJ$6+31))</f>
        <v>#NUM!</v>
      </c>
      <c r="BK37" s="91" t="e">
        <f>IF(OR(AL37="",AS37="",AX37=""),"",INDEX($AL$6:$AL$37,MATCH(BH37,$BG$6:$BG$37,0)))</f>
        <v>#NUM!</v>
      </c>
      <c r="BL37" s="34" t="e">
        <f>IF(OR(AM37="",AS37="",AX37=""),"",INDEX($AM$6:$AM$37,MATCH(BH37,$BG$6:$BG$37,0)))</f>
        <v>#NUM!</v>
      </c>
      <c r="BM37" s="13"/>
      <c r="BN37" s="192" t="e">
        <f t="shared" si="12"/>
        <v>#NUM!</v>
      </c>
      <c r="BO37" s="189" t="e">
        <f t="shared" si="16"/>
        <v>#NUM!</v>
      </c>
      <c r="BP37" s="187" t="e">
        <f t="shared" si="17"/>
        <v>#NUM!</v>
      </c>
      <c r="BQ37" s="145" t="e">
        <f t="shared" si="18"/>
        <v>#NUM!</v>
      </c>
      <c r="BR37" s="144" t="e">
        <f t="shared" si="19"/>
        <v>#NUM!</v>
      </c>
      <c r="BS37" s="24" t="e">
        <f t="shared" si="20"/>
        <v>#NUM!</v>
      </c>
      <c r="BT37" s="24" t="e">
        <f t="shared" si="24"/>
        <v>#NUM!</v>
      </c>
      <c r="BU37" s="86" t="e">
        <f t="shared" si="25"/>
        <v>#NUM!</v>
      </c>
      <c r="BV37" s="23" t="e">
        <f>IF(OR(AO37="",AS37="",AX37=""),"",INDEX($AO$6:$AO$37,MATCH(BH37,$BG$6:$BG$37,0)))</f>
        <v>#NUM!</v>
      </c>
      <c r="BW37" s="24" t="e">
        <f>IF(OR(AO37="",AS37="",AX37=""),"",INDEX($AP$6:$AP$37,MATCH(BH37,$BG$6:$BG$37,0)))</f>
        <v>#NUM!</v>
      </c>
      <c r="BX37" s="24" t="e">
        <f>IF(OR(AQ37="",AS37="",AX37=""),"",INDEX($AQ$6:$AQ$37,MATCH(BH37,$BG$6:$BG$37,0)))</f>
        <v>#NUM!</v>
      </c>
      <c r="BY37" s="86" t="e">
        <f>IF(OR(AR37="",AS37="",AX37=""),"",INDEX($AR$6:$AR$37,MATCH(BH37,$BG$6:$BG$37,0)))</f>
        <v>#NUM!</v>
      </c>
      <c r="BZ37" s="23" t="e">
        <f>IF(OR(AT37="",AS37="",AX37=""),"",INDEX($AT$6:$AT$37,MATCH(BH37,$BG$6:$BG$37,0)))</f>
        <v>#NUM!</v>
      </c>
      <c r="CA37" s="24" t="e">
        <f>IF(OR(AU37="",AS37="",AX37=""),"",INDEX($AU$6:$AU$37,MATCH(BH37,$BG$6:$BG$37,0)))</f>
        <v>#NUM!</v>
      </c>
      <c r="CB37" s="24" t="e">
        <f>IF(OR(AV37="",AS37="",AX37=""),"",INDEX($AV$6:$AV$37,MATCH(BH37,$BG$6:$BG$37,0)))</f>
        <v>#NUM!</v>
      </c>
      <c r="CC37" s="86" t="e">
        <f>IF(OR(AW37="",AS37="",AX37=""),"",INDEX($AW$6:$AW$37,MATCH(BH37,$BG$6:$BG$37,0)))</f>
        <v>#NUM!</v>
      </c>
      <c r="CD37" s="120" t="e">
        <f t="shared" si="26"/>
        <v>#NUM!</v>
      </c>
      <c r="CE37" s="121" t="e">
        <f t="shared" si="21"/>
        <v>#NUM!</v>
      </c>
      <c r="CF37" s="121" t="e">
        <f t="shared" si="22"/>
        <v>#NUM!</v>
      </c>
      <c r="CG37" s="122" t="e">
        <f t="shared" si="23"/>
        <v>#NUM!</v>
      </c>
    </row>
    <row r="38" spans="1:85">
      <c r="B38" s="31"/>
      <c r="C38" s="31"/>
      <c r="N38"/>
      <c r="O38"/>
      <c r="P38"/>
      <c r="Q38"/>
      <c r="R38" s="28"/>
      <c r="S38" s="28"/>
      <c r="T38" s="28"/>
      <c r="U38"/>
      <c r="V38"/>
      <c r="Y38"/>
      <c r="Z38" s="28"/>
      <c r="AA38" s="28"/>
      <c r="AB38" s="28"/>
      <c r="AC38"/>
      <c r="AM38" s="79"/>
      <c r="AN38" s="80"/>
      <c r="AO38" s="80"/>
      <c r="AP38" s="80"/>
      <c r="AQ38" s="80"/>
      <c r="AR38" s="80"/>
      <c r="AS38" s="80"/>
    </row>
    <row r="39" spans="1:85">
      <c r="B39" s="31"/>
    </row>
    <row r="40" spans="1:85">
      <c r="B40"/>
      <c r="C40"/>
      <c r="D40"/>
    </row>
    <row r="41" spans="1:85" ht="26.25">
      <c r="B41"/>
      <c r="C41"/>
      <c r="D41"/>
      <c r="AO41" s="205" t="s">
        <v>100</v>
      </c>
      <c r="AP41" s="205"/>
      <c r="AQ41" s="205"/>
      <c r="AR41" s="205"/>
      <c r="AS41" s="205"/>
      <c r="AT41" s="206"/>
      <c r="AU41" s="207"/>
      <c r="AV41" s="205"/>
      <c r="AX41"/>
      <c r="AY41"/>
      <c r="AZ41"/>
      <c r="BA41"/>
      <c r="BB41"/>
      <c r="BC41"/>
      <c r="BF41" s="9"/>
      <c r="BG41" s="9"/>
      <c r="BH41" s="9"/>
      <c r="BI41" s="9"/>
      <c r="BJ41" s="9"/>
      <c r="BL41" s="9"/>
      <c r="BM41" s="9"/>
      <c r="BN41" s="2"/>
      <c r="BO41" s="2"/>
      <c r="BP41" s="2"/>
      <c r="BQ41" s="2"/>
      <c r="BR41" s="2"/>
      <c r="BS41" s="2"/>
      <c r="BV41" s="2"/>
      <c r="BW41" s="2"/>
      <c r="BX41" s="2"/>
      <c r="BY41" s="2"/>
      <c r="BZ41" s="2"/>
      <c r="CA41" s="2"/>
      <c r="CB41" s="2"/>
      <c r="CC41" s="2"/>
    </row>
    <row r="42" spans="1:85" ht="26.25">
      <c r="B42"/>
      <c r="C42"/>
      <c r="D42"/>
      <c r="AU42" s="205"/>
      <c r="AV42" s="205"/>
      <c r="AW42" s="205"/>
      <c r="AX42" s="205"/>
      <c r="AY42" s="205"/>
      <c r="AZ42" s="205"/>
      <c r="BA42" s="206"/>
      <c r="BB42" s="207"/>
      <c r="BC42" s="205"/>
      <c r="BE42"/>
      <c r="BF42"/>
      <c r="BG42"/>
      <c r="BH42"/>
      <c r="BI42"/>
      <c r="BJ42"/>
      <c r="BK42" s="2"/>
      <c r="BM42" s="9"/>
      <c r="BN42" s="9"/>
      <c r="BO42" s="9"/>
      <c r="BP42" s="9"/>
      <c r="BQ42" s="9"/>
      <c r="BR42" s="9"/>
      <c r="BS42" s="9"/>
      <c r="BT42" s="9"/>
      <c r="BV42" s="2"/>
      <c r="BW42" s="2"/>
      <c r="BX42" s="2"/>
      <c r="BY42" s="2"/>
      <c r="BZ42" s="2"/>
      <c r="CA42" s="2"/>
      <c r="CB42" s="2"/>
      <c r="CC42" s="2"/>
    </row>
    <row r="43" spans="1:85" ht="26.25">
      <c r="B43"/>
      <c r="C43"/>
      <c r="D43"/>
      <c r="AU43" s="205"/>
      <c r="AV43" s="205"/>
      <c r="AW43" s="205"/>
      <c r="AX43" s="205"/>
      <c r="AY43" s="205"/>
      <c r="AZ43" s="205"/>
      <c r="BA43" s="206"/>
      <c r="BB43" s="207"/>
      <c r="BC43" s="205"/>
      <c r="BE43"/>
      <c r="BF43"/>
      <c r="BG43"/>
      <c r="BH43"/>
      <c r="BI43"/>
      <c r="BJ43"/>
      <c r="BK43" s="2"/>
      <c r="BM43" s="9"/>
      <c r="BN43" s="9"/>
      <c r="BO43" s="9"/>
      <c r="BP43" s="9"/>
      <c r="BQ43" s="9"/>
      <c r="BR43" s="9"/>
      <c r="BS43" s="9"/>
      <c r="BT43" s="9"/>
      <c r="BV43" s="2"/>
      <c r="BW43" s="2"/>
      <c r="BX43" s="2"/>
      <c r="BY43" s="2"/>
      <c r="BZ43" s="2"/>
      <c r="CA43" s="2"/>
      <c r="CB43" s="2"/>
      <c r="CC43" s="2"/>
    </row>
    <row r="44" spans="1:85">
      <c r="B44"/>
      <c r="C44"/>
      <c r="D44"/>
    </row>
    <row r="45" spans="1:85">
      <c r="B45"/>
      <c r="C45"/>
      <c r="D45"/>
    </row>
    <row r="46" spans="1:85">
      <c r="B46"/>
      <c r="C46"/>
      <c r="D46"/>
    </row>
    <row r="47" spans="1:85">
      <c r="B47"/>
      <c r="C47"/>
      <c r="D47"/>
    </row>
    <row r="48" spans="1:85">
      <c r="B48"/>
      <c r="C48"/>
      <c r="D48"/>
    </row>
    <row r="49" spans="2:4">
      <c r="B49"/>
      <c r="C49"/>
      <c r="D49"/>
    </row>
    <row r="50" spans="2:4">
      <c r="B50"/>
      <c r="C50"/>
      <c r="D50"/>
    </row>
    <row r="51" spans="2:4">
      <c r="B51"/>
      <c r="C51"/>
      <c r="D51"/>
    </row>
    <row r="52" spans="2:4">
      <c r="B52"/>
      <c r="C52"/>
      <c r="D52"/>
    </row>
    <row r="53" spans="2:4">
      <c r="B53"/>
      <c r="C53"/>
      <c r="D53"/>
    </row>
    <row r="54" spans="2:4">
      <c r="B54"/>
      <c r="C54"/>
      <c r="D54"/>
    </row>
    <row r="55" spans="2:4">
      <c r="B55"/>
      <c r="C55"/>
      <c r="D55"/>
    </row>
  </sheetData>
  <sheetProtection formatCells="0" formatColumns="0" formatRows="0" insertColumns="0" insertRows="0" insertHyperlinks="0" deleteColumns="0" deleteRows="0" sort="0"/>
  <sortState ref="B4:B37">
    <sortCondition ref="B4"/>
  </sortState>
  <mergeCells count="83">
    <mergeCell ref="AX3:AX4"/>
    <mergeCell ref="AY3:AY4"/>
    <mergeCell ref="BA3:BD3"/>
    <mergeCell ref="AL1:AN1"/>
    <mergeCell ref="BO3:BO4"/>
    <mergeCell ref="AT3:AW3"/>
    <mergeCell ref="AO3:AR3"/>
    <mergeCell ref="AL3:AM3"/>
    <mergeCell ref="AL2:AM2"/>
    <mergeCell ref="CD3:CG3"/>
    <mergeCell ref="BK3:BK4"/>
    <mergeCell ref="BL3:BL4"/>
    <mergeCell ref="BJ3:BJ4"/>
    <mergeCell ref="BJ1:BM2"/>
    <mergeCell ref="BR3:BU3"/>
    <mergeCell ref="BV3:BY3"/>
    <mergeCell ref="BZ3:CC3"/>
    <mergeCell ref="BQ3:BQ4"/>
    <mergeCell ref="BP3:BP4"/>
    <mergeCell ref="N36:N37"/>
    <mergeCell ref="V36:V37"/>
    <mergeCell ref="AD36:AD37"/>
    <mergeCell ref="N32:N33"/>
    <mergeCell ref="V32:V33"/>
    <mergeCell ref="AD32:AD33"/>
    <mergeCell ref="N34:N35"/>
    <mergeCell ref="V34:V35"/>
    <mergeCell ref="AD34:AD35"/>
    <mergeCell ref="N28:N29"/>
    <mergeCell ref="V28:V29"/>
    <mergeCell ref="AD28:AD29"/>
    <mergeCell ref="N30:N31"/>
    <mergeCell ref="V30:V31"/>
    <mergeCell ref="AD30:AD31"/>
    <mergeCell ref="N24:N25"/>
    <mergeCell ref="V24:V25"/>
    <mergeCell ref="AD24:AD25"/>
    <mergeCell ref="N26:N27"/>
    <mergeCell ref="V26:V27"/>
    <mergeCell ref="AD26:AD27"/>
    <mergeCell ref="F36:F37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6:F7"/>
    <mergeCell ref="F8:F9"/>
    <mergeCell ref="F10:F11"/>
    <mergeCell ref="N6:N7"/>
    <mergeCell ref="N8:N9"/>
    <mergeCell ref="F12:F13"/>
    <mergeCell ref="N10:N11"/>
    <mergeCell ref="V10:V11"/>
    <mergeCell ref="N12:N13"/>
    <mergeCell ref="V12:V13"/>
    <mergeCell ref="N22:N23"/>
    <mergeCell ref="V22:V23"/>
    <mergeCell ref="AD22:AD23"/>
    <mergeCell ref="N18:N19"/>
    <mergeCell ref="V18:V19"/>
    <mergeCell ref="AD18:AD19"/>
    <mergeCell ref="N20:N21"/>
    <mergeCell ref="V20:V21"/>
    <mergeCell ref="AD20:AD21"/>
    <mergeCell ref="N16:N17"/>
    <mergeCell ref="V16:V17"/>
    <mergeCell ref="AD16:AD17"/>
    <mergeCell ref="AD6:AD7"/>
    <mergeCell ref="AD8:AD9"/>
    <mergeCell ref="AD10:AD11"/>
    <mergeCell ref="AD12:AD13"/>
    <mergeCell ref="N14:N15"/>
    <mergeCell ref="V14:V15"/>
    <mergeCell ref="AD14:AD15"/>
    <mergeCell ref="V6:V7"/>
    <mergeCell ref="V8:V9"/>
  </mergeCells>
  <phoneticPr fontId="1" type="noConversion"/>
  <conditionalFormatting sqref="W6:W37">
    <cfRule type="duplicateValues" dxfId="27" priority="11"/>
    <cfRule type="duplicateValues" dxfId="26" priority="93"/>
  </conditionalFormatting>
  <conditionalFormatting sqref="BA6:BF37">
    <cfRule type="containsText" dxfId="25" priority="26" operator="containsText" text="D">
      <formula>NOT(ISERROR(SEARCH("D",BA6)))</formula>
    </cfRule>
    <cfRule type="containsText" dxfId="24" priority="27" operator="containsText" text="N">
      <formula>NOT(ISERROR(SEARCH("N",BA6)))</formula>
    </cfRule>
    <cfRule type="containsText" dxfId="23" priority="28" operator="containsText" text="V">
      <formula>NOT(ISERROR(SEARCH("V",BA6)))</formula>
    </cfRule>
    <cfRule type="containsText" dxfId="22" priority="29" operator="containsText" text="V">
      <formula>NOT(ISERROR(SEARCH("V",BA6)))</formula>
    </cfRule>
  </conditionalFormatting>
  <conditionalFormatting sqref="BF6:BF37">
    <cfRule type="cellIs" dxfId="21" priority="24" operator="equal">
      <formula>12</formula>
    </cfRule>
  </conditionalFormatting>
  <conditionalFormatting sqref="BJ6:BJ37">
    <cfRule type="duplicateValues" dxfId="20" priority="23"/>
  </conditionalFormatting>
  <conditionalFormatting sqref="BR6:BU37">
    <cfRule type="containsText" dxfId="19" priority="20" operator="containsText" text="N">
      <formula>NOT(ISERROR(SEARCH("N",BR6)))</formula>
    </cfRule>
    <cfRule type="containsText" dxfId="18" priority="21" operator="containsText" text="D">
      <formula>NOT(ISERROR(SEARCH("D",BR6)))</formula>
    </cfRule>
    <cfRule type="containsText" dxfId="17" priority="22" operator="containsText" text="V">
      <formula>NOT(ISERROR(SEARCH("V",BR6)))</formula>
    </cfRule>
  </conditionalFormatting>
  <conditionalFormatting sqref="O6:O37">
    <cfRule type="duplicateValues" dxfId="16" priority="8"/>
    <cfRule type="duplicateValues" dxfId="15" priority="12"/>
    <cfRule type="duplicateValues" dxfId="14" priority="19"/>
  </conditionalFormatting>
  <conditionalFormatting sqref="H6:H37">
    <cfRule type="duplicateValues" dxfId="13" priority="18"/>
  </conditionalFormatting>
  <conditionalFormatting sqref="P6:P37">
    <cfRule type="duplicateValues" dxfId="12" priority="17"/>
  </conditionalFormatting>
  <conditionalFormatting sqref="AG6:AG37">
    <cfRule type="duplicateValues" dxfId="11" priority="1"/>
    <cfRule type="duplicateValues" dxfId="10" priority="15"/>
    <cfRule type="duplicateValues" dxfId="9" priority="16"/>
  </conditionalFormatting>
  <conditionalFormatting sqref="Y6:Y37">
    <cfRule type="duplicateValues" dxfId="8" priority="14"/>
  </conditionalFormatting>
  <conditionalFormatting sqref="AE6:AE37">
    <cfRule type="duplicateValues" dxfId="7" priority="10"/>
  </conditionalFormatting>
  <conditionalFormatting sqref="D6:D37">
    <cfRule type="duplicateValues" dxfId="6" priority="9"/>
  </conditionalFormatting>
  <conditionalFormatting sqref="Q6:Q37">
    <cfRule type="duplicateValues" dxfId="5" priority="7"/>
  </conditionalFormatting>
  <conditionalFormatting sqref="I6:I37">
    <cfRule type="duplicateValues" dxfId="4" priority="6"/>
  </conditionalFormatting>
  <conditionalFormatting sqref="G6:G37">
    <cfRule type="duplicateValues" dxfId="3" priority="5"/>
  </conditionalFormatting>
  <conditionalFormatting sqref="Y6:Y37">
    <cfRule type="duplicateValues" dxfId="2" priority="4"/>
  </conditionalFormatting>
  <conditionalFormatting sqref="AG6:AG37">
    <cfRule type="duplicateValues" dxfId="1" priority="3"/>
  </conditionalFormatting>
  <conditionalFormatting sqref="AG6:AG37">
    <cfRule type="duplicateValues" dxfId="0" priority="2"/>
  </conditionalFormatting>
  <pageMargins left="0.11811023622047245" right="7.874015748031496E-2" top="0.15748031496062992" bottom="0.31496062992125984" header="7.874015748031496E-2" footer="0.15748031496062992"/>
  <pageSetup paperSize="9" scale="66" orientation="landscape" horizontalDpi="4294967294" r:id="rId1"/>
  <headerFooter alignWithMargins="0">
    <oddFooter>&amp;L&amp;"Times New Roman,Normal"&amp;F&amp;C&amp;"Times New Roman,Normal"&amp;D&amp;R&amp;"Times New Roman,Normal" &amp;P</oddFooter>
  </headerFooter>
  <colBreaks count="1" manualBreakCount="1">
    <brk id="39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0" sqref="J30"/>
    </sheetView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32 Eq.</vt:lpstr>
      <vt:lpstr>Feuil1</vt:lpstr>
      <vt:lpstr>Feuil2</vt:lpstr>
      <vt:lpstr>'32 Eq.'!Zone_d_impression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Feuilles de Poules</dc:title>
  <dc:creator>P. MARONI</dc:creator>
  <cp:lastModifiedBy>Alain</cp:lastModifiedBy>
  <cp:lastPrinted>2017-09-19T10:50:41Z</cp:lastPrinted>
  <dcterms:created xsi:type="dcterms:W3CDTF">2005-04-11T16:36:51Z</dcterms:created>
  <dcterms:modified xsi:type="dcterms:W3CDTF">2021-03-06T19:07:08Z</dcterms:modified>
</cp:coreProperties>
</file>