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-60" windowWidth="23790" windowHeight="11520"/>
  </bookViews>
  <sheets>
    <sheet name="32 Eq." sheetId="1" r:id="rId1"/>
    <sheet name="Feuil1" sheetId="8" r:id="rId2"/>
    <sheet name="Feuil2" sheetId="9" r:id="rId3"/>
  </sheets>
  <definedNames>
    <definedName name="_xlnm.Print_Area" localSheetId="0">'32 Eq.'!$A$1:$CC$37</definedName>
  </definedNames>
  <calcPr calcId="125725"/>
</workbook>
</file>

<file path=xl/calcChain.xml><?xml version="1.0" encoding="utf-8"?>
<calcChain xmlns="http://schemas.openxmlformats.org/spreadsheetml/2006/main">
  <c r="C37" i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6"/>
  <c r="C7"/>
  <c r="AE37" l="1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6"/>
  <c r="G7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P6" s="1"/>
  <c r="J22"/>
  <c r="K23" s="1"/>
  <c r="J21"/>
  <c r="K20" s="1"/>
  <c r="Z33"/>
  <c r="AA32" s="1"/>
  <c r="Z32"/>
  <c r="AA33" s="1"/>
  <c r="Z31"/>
  <c r="AA30" s="1"/>
  <c r="Z30"/>
  <c r="AA31" s="1"/>
  <c r="Z27"/>
  <c r="AA26" s="1"/>
  <c r="Z26"/>
  <c r="AA27" s="1"/>
  <c r="Z37"/>
  <c r="AA36" s="1"/>
  <c r="Z36"/>
  <c r="AA37" s="1"/>
  <c r="Z35"/>
  <c r="AA34" s="1"/>
  <c r="Z34"/>
  <c r="AA35" s="1"/>
  <c r="Z29"/>
  <c r="AA28" s="1"/>
  <c r="Z28"/>
  <c r="AA29" s="1"/>
  <c r="Z25"/>
  <c r="AA24" s="1"/>
  <c r="Z24"/>
  <c r="AA25" s="1"/>
  <c r="Z23"/>
  <c r="AA22" s="1"/>
  <c r="Z22"/>
  <c r="AA23" s="1"/>
  <c r="Z21"/>
  <c r="AA20" s="1"/>
  <c r="Z20"/>
  <c r="AA21" s="1"/>
  <c r="Z19"/>
  <c r="AA18" s="1"/>
  <c r="Z18"/>
  <c r="AA19" s="1"/>
  <c r="Z17"/>
  <c r="AA16" s="1"/>
  <c r="Z16"/>
  <c r="AA17" s="1"/>
  <c r="Z15"/>
  <c r="AA14" s="1"/>
  <c r="Z14"/>
  <c r="AA15" s="1"/>
  <c r="Z13"/>
  <c r="AA12" s="1"/>
  <c r="Z12"/>
  <c r="AA13" s="1"/>
  <c r="Z11"/>
  <c r="AA10" s="1"/>
  <c r="Z10"/>
  <c r="AA11" s="1"/>
  <c r="Z9"/>
  <c r="AA8" s="1"/>
  <c r="Z8"/>
  <c r="AA9" s="1"/>
  <c r="Z7"/>
  <c r="AA6" s="1"/>
  <c r="Z6"/>
  <c r="AA7" s="1"/>
  <c r="R37"/>
  <c r="S36" s="1"/>
  <c r="R36"/>
  <c r="S37" s="1"/>
  <c r="R35"/>
  <c r="S34" s="1"/>
  <c r="R34"/>
  <c r="S35" s="1"/>
  <c r="R33"/>
  <c r="S32" s="1"/>
  <c r="R32"/>
  <c r="S33" s="1"/>
  <c r="R31"/>
  <c r="S30" s="1"/>
  <c r="R30"/>
  <c r="S31" s="1"/>
  <c r="R29"/>
  <c r="S28" s="1"/>
  <c r="R28"/>
  <c r="S29" s="1"/>
  <c r="R27"/>
  <c r="S26" s="1"/>
  <c r="R26"/>
  <c r="S27" s="1"/>
  <c r="R25"/>
  <c r="S24" s="1"/>
  <c r="R24"/>
  <c r="S25" s="1"/>
  <c r="R23"/>
  <c r="S22" s="1"/>
  <c r="R22"/>
  <c r="S23" s="1"/>
  <c r="R21"/>
  <c r="S20" s="1"/>
  <c r="R20"/>
  <c r="S21" s="1"/>
  <c r="R19"/>
  <c r="S18" s="1"/>
  <c r="R18"/>
  <c r="S19" s="1"/>
  <c r="R17"/>
  <c r="S16" s="1"/>
  <c r="R16"/>
  <c r="S17" s="1"/>
  <c r="R15"/>
  <c r="S14" s="1"/>
  <c r="R14"/>
  <c r="S15" s="1"/>
  <c r="R13"/>
  <c r="S12" s="1"/>
  <c r="R12"/>
  <c r="S13" s="1"/>
  <c r="R11"/>
  <c r="S10" s="1"/>
  <c r="R10"/>
  <c r="S11" s="1"/>
  <c r="R9"/>
  <c r="S8" s="1"/>
  <c r="R8"/>
  <c r="S9" s="1"/>
  <c r="R7"/>
  <c r="S6" s="1"/>
  <c r="R6"/>
  <c r="S7" s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7"/>
  <c r="L6"/>
  <c r="J37"/>
  <c r="K36" s="1"/>
  <c r="J36"/>
  <c r="K37" s="1"/>
  <c r="J35"/>
  <c r="K34" s="1"/>
  <c r="J34"/>
  <c r="K35" s="1"/>
  <c r="J33"/>
  <c r="K32" s="1"/>
  <c r="J32"/>
  <c r="K33" s="1"/>
  <c r="J31"/>
  <c r="K30" s="1"/>
  <c r="J30"/>
  <c r="K31" s="1"/>
  <c r="J29"/>
  <c r="K28" s="1"/>
  <c r="J28"/>
  <c r="K29" s="1"/>
  <c r="J27"/>
  <c r="K26" s="1"/>
  <c r="J26"/>
  <c r="K27" s="1"/>
  <c r="J25"/>
  <c r="K24" s="1"/>
  <c r="J24"/>
  <c r="K25" s="1"/>
  <c r="J23"/>
  <c r="K22" s="1"/>
  <c r="J20"/>
  <c r="K21" s="1"/>
  <c r="J19"/>
  <c r="K18" s="1"/>
  <c r="J18"/>
  <c r="K19" s="1"/>
  <c r="J17"/>
  <c r="K16" s="1"/>
  <c r="J16"/>
  <c r="K17" s="1"/>
  <c r="J15"/>
  <c r="K14" s="1"/>
  <c r="J14"/>
  <c r="K15" s="1"/>
  <c r="J13"/>
  <c r="K12" s="1"/>
  <c r="J12"/>
  <c r="K13" s="1"/>
  <c r="J11"/>
  <c r="K10" s="1"/>
  <c r="J10"/>
  <c r="K11" s="1"/>
  <c r="J9"/>
  <c r="K8" s="1"/>
  <c r="J8"/>
  <c r="K9" s="1"/>
  <c r="J7"/>
  <c r="K6" s="1"/>
  <c r="J6"/>
  <c r="K7" s="1"/>
  <c r="AP9" l="1"/>
  <c r="AP11"/>
  <c r="AP13"/>
  <c r="AP15"/>
  <c r="AP17"/>
  <c r="AP19"/>
  <c r="AP21"/>
  <c r="AP23"/>
  <c r="AP25"/>
  <c r="AP27"/>
  <c r="AP29"/>
  <c r="AP31"/>
  <c r="AP33"/>
  <c r="AP35"/>
  <c r="AP37"/>
  <c r="AS24"/>
  <c r="BB15"/>
  <c r="BB17"/>
  <c r="BB20"/>
  <c r="BB7"/>
  <c r="BB36"/>
  <c r="BB34"/>
  <c r="BB31"/>
  <c r="BB28"/>
  <c r="BB26"/>
  <c r="BB24"/>
  <c r="BB21"/>
  <c r="BB13"/>
  <c r="BB11"/>
  <c r="BB8"/>
  <c r="BB16"/>
  <c r="BB18"/>
  <c r="BB23"/>
  <c r="BB33"/>
  <c r="BB9"/>
  <c r="BB29"/>
  <c r="BB6"/>
  <c r="BB37"/>
  <c r="BB35"/>
  <c r="BB32"/>
  <c r="BB30"/>
  <c r="BB27"/>
  <c r="BB25"/>
  <c r="BB22"/>
  <c r="BB19"/>
  <c r="BB12"/>
  <c r="BB10"/>
  <c r="BB14"/>
  <c r="AK7"/>
  <c r="AS6"/>
  <c r="AS8"/>
  <c r="AS10"/>
  <c r="AS12"/>
  <c r="AS14"/>
  <c r="AS16"/>
  <c r="AS18"/>
  <c r="AS20"/>
  <c r="AS22"/>
  <c r="AS26"/>
  <c r="AS28"/>
  <c r="AS30"/>
  <c r="AS32"/>
  <c r="AS34"/>
  <c r="AS36"/>
  <c r="AJ6"/>
  <c r="AJ36"/>
  <c r="AJ34"/>
  <c r="AJ32"/>
  <c r="AJ30"/>
  <c r="AJ28"/>
  <c r="AJ26"/>
  <c r="AJ24"/>
  <c r="AJ22"/>
  <c r="AJ20"/>
  <c r="AJ18"/>
  <c r="AJ16"/>
  <c r="AJ14"/>
  <c r="AJ12"/>
  <c r="AJ10"/>
  <c r="AJ8"/>
  <c r="AK6"/>
  <c r="AK36"/>
  <c r="AK34"/>
  <c r="AK32"/>
  <c r="AK30"/>
  <c r="AK28"/>
  <c r="AK26"/>
  <c r="AK24"/>
  <c r="AK22"/>
  <c r="AK20"/>
  <c r="AK18"/>
  <c r="AK16"/>
  <c r="AK14"/>
  <c r="AK12"/>
  <c r="AK10"/>
  <c r="AK8"/>
  <c r="AL37"/>
  <c r="AL33"/>
  <c r="AL29"/>
  <c r="AL24"/>
  <c r="AL20"/>
  <c r="AL17"/>
  <c r="AL14"/>
  <c r="AL12"/>
  <c r="AL9"/>
  <c r="AL7"/>
  <c r="AM37"/>
  <c r="AM35"/>
  <c r="AM33"/>
  <c r="AM31"/>
  <c r="AM29"/>
  <c r="AM27"/>
  <c r="AM25"/>
  <c r="AM23"/>
  <c r="AM21"/>
  <c r="AM19"/>
  <c r="AM17"/>
  <c r="AM15"/>
  <c r="AM13"/>
  <c r="AM11"/>
  <c r="AM9"/>
  <c r="AM7"/>
  <c r="AP7"/>
  <c r="AP36"/>
  <c r="AP34"/>
  <c r="AP32"/>
  <c r="AP30"/>
  <c r="AP28"/>
  <c r="AP26"/>
  <c r="AP24"/>
  <c r="AP22"/>
  <c r="AP20"/>
  <c r="AP18"/>
  <c r="AP16"/>
  <c r="AP14"/>
  <c r="AP12"/>
  <c r="AP10"/>
  <c r="AP8"/>
  <c r="AQ37"/>
  <c r="AQ35"/>
  <c r="AQ33"/>
  <c r="AQ31"/>
  <c r="AQ29"/>
  <c r="AQ27"/>
  <c r="AQ25"/>
  <c r="AQ23"/>
  <c r="AQ21"/>
  <c r="AQ19"/>
  <c r="AQ17"/>
  <c r="AQ15"/>
  <c r="AQ13"/>
  <c r="AQ11"/>
  <c r="AQ9"/>
  <c r="AQ7"/>
  <c r="AR37"/>
  <c r="AR35"/>
  <c r="AR33"/>
  <c r="AR31"/>
  <c r="AR29"/>
  <c r="AR27"/>
  <c r="AR25"/>
  <c r="AR23"/>
  <c r="AR21"/>
  <c r="AR19"/>
  <c r="AR17"/>
  <c r="AR15"/>
  <c r="AR13"/>
  <c r="AR11"/>
  <c r="AR9"/>
  <c r="AR7"/>
  <c r="AS37"/>
  <c r="AS35"/>
  <c r="AS33"/>
  <c r="AS31"/>
  <c r="AS29"/>
  <c r="AS27"/>
  <c r="AS25"/>
  <c r="AS23"/>
  <c r="AS21"/>
  <c r="AS19"/>
  <c r="AS17"/>
  <c r="AS15"/>
  <c r="AS13"/>
  <c r="AS11"/>
  <c r="AS9"/>
  <c r="AS7"/>
  <c r="AJ37"/>
  <c r="AW37" s="1"/>
  <c r="AJ35"/>
  <c r="AW35" s="1"/>
  <c r="AJ33"/>
  <c r="AW33" s="1"/>
  <c r="AJ31"/>
  <c r="AW31" s="1"/>
  <c r="AJ29"/>
  <c r="AW29" s="1"/>
  <c r="AJ27"/>
  <c r="AW27" s="1"/>
  <c r="AJ25"/>
  <c r="AW25" s="1"/>
  <c r="AJ23"/>
  <c r="AW23" s="1"/>
  <c r="AJ21"/>
  <c r="AW21" s="1"/>
  <c r="AJ19"/>
  <c r="AW19" s="1"/>
  <c r="AJ17"/>
  <c r="AW17" s="1"/>
  <c r="AJ15"/>
  <c r="AW15" s="1"/>
  <c r="AJ13"/>
  <c r="AW13" s="1"/>
  <c r="AJ11"/>
  <c r="AW11" s="1"/>
  <c r="AJ9"/>
  <c r="AW9" s="1"/>
  <c r="AJ7"/>
  <c r="AK37"/>
  <c r="AX37" s="1"/>
  <c r="AK35"/>
  <c r="AX35" s="1"/>
  <c r="AK33"/>
  <c r="AX33" s="1"/>
  <c r="AK31"/>
  <c r="AX31" s="1"/>
  <c r="AK29"/>
  <c r="AX29" s="1"/>
  <c r="AK27"/>
  <c r="AX27" s="1"/>
  <c r="AK25"/>
  <c r="AX25" s="1"/>
  <c r="AK23"/>
  <c r="AX23" s="1"/>
  <c r="AK21"/>
  <c r="AX21" s="1"/>
  <c r="AK19"/>
  <c r="AX19" s="1"/>
  <c r="AK17"/>
  <c r="AX17" s="1"/>
  <c r="AK15"/>
  <c r="AX15" s="1"/>
  <c r="AK13"/>
  <c r="AX13" s="1"/>
  <c r="AK11"/>
  <c r="AX11" s="1"/>
  <c r="AK9"/>
  <c r="AX9" s="1"/>
  <c r="AL35"/>
  <c r="AY35" s="1"/>
  <c r="AL30"/>
  <c r="AL27"/>
  <c r="AY27" s="1"/>
  <c r="AL21"/>
  <c r="AY21" s="1"/>
  <c r="AL19"/>
  <c r="AY19" s="1"/>
  <c r="AL15"/>
  <c r="AL13"/>
  <c r="AL11"/>
  <c r="AL8"/>
  <c r="AM6"/>
  <c r="AM36"/>
  <c r="AZ36" s="1"/>
  <c r="AM34"/>
  <c r="AZ34" s="1"/>
  <c r="AM32"/>
  <c r="AZ32" s="1"/>
  <c r="AM30"/>
  <c r="AZ30" s="1"/>
  <c r="AM28"/>
  <c r="AZ28" s="1"/>
  <c r="AM26"/>
  <c r="AZ26" s="1"/>
  <c r="AM24"/>
  <c r="AZ24" s="1"/>
  <c r="AM22"/>
  <c r="AM20"/>
  <c r="AM18"/>
  <c r="AM16"/>
  <c r="AM14"/>
  <c r="AM12"/>
  <c r="AM10"/>
  <c r="AM8"/>
  <c r="AQ6"/>
  <c r="AQ36"/>
  <c r="AQ34"/>
  <c r="AQ32"/>
  <c r="AQ30"/>
  <c r="AQ28"/>
  <c r="AQ26"/>
  <c r="AQ24"/>
  <c r="AQ22"/>
  <c r="AQ20"/>
  <c r="AQ18"/>
  <c r="AQ16"/>
  <c r="AQ14"/>
  <c r="AQ12"/>
  <c r="AQ10"/>
  <c r="AQ8"/>
  <c r="AR6"/>
  <c r="AR36"/>
  <c r="AR34"/>
  <c r="AR32"/>
  <c r="AR30"/>
  <c r="AR28"/>
  <c r="AR26"/>
  <c r="AR24"/>
  <c r="AR22"/>
  <c r="AR20"/>
  <c r="AR18"/>
  <c r="AR16"/>
  <c r="AR14"/>
  <c r="AR12"/>
  <c r="AR10"/>
  <c r="AR8"/>
  <c r="AL32"/>
  <c r="AL22"/>
  <c r="AL16"/>
  <c r="AL10"/>
  <c r="AL6"/>
  <c r="AY6" s="1"/>
  <c r="AL36"/>
  <c r="AL34"/>
  <c r="AY34" s="1"/>
  <c r="AL31"/>
  <c r="AY31" s="1"/>
  <c r="AL28"/>
  <c r="AL26"/>
  <c r="AL25"/>
  <c r="AY25" s="1"/>
  <c r="AL23"/>
  <c r="AY23" s="1"/>
  <c r="AL18"/>
  <c r="AY18" s="1"/>
  <c r="AY26" l="1"/>
  <c r="AZ8"/>
  <c r="AZ12"/>
  <c r="AZ16"/>
  <c r="AZ20"/>
  <c r="AY13"/>
  <c r="AY28"/>
  <c r="AY32"/>
  <c r="AZ10"/>
  <c r="AZ14"/>
  <c r="AZ18"/>
  <c r="AZ22"/>
  <c r="AZ6"/>
  <c r="AY16"/>
  <c r="AY10"/>
  <c r="AY22"/>
  <c r="AY11"/>
  <c r="AY15"/>
  <c r="AT9"/>
  <c r="AT13"/>
  <c r="AT17"/>
  <c r="AT21"/>
  <c r="AT25"/>
  <c r="AT29"/>
  <c r="AT33"/>
  <c r="AT37"/>
  <c r="AY36"/>
  <c r="AT11"/>
  <c r="AT15"/>
  <c r="AT19"/>
  <c r="AT23"/>
  <c r="AT27"/>
  <c r="AT31"/>
  <c r="AT35"/>
  <c r="AN7"/>
  <c r="AW7"/>
  <c r="AY8"/>
  <c r="AT8"/>
  <c r="AT12"/>
  <c r="AT16"/>
  <c r="AT20"/>
  <c r="AT24"/>
  <c r="AT28"/>
  <c r="AT32"/>
  <c r="AT36"/>
  <c r="AZ7"/>
  <c r="AZ11"/>
  <c r="AZ15"/>
  <c r="AZ19"/>
  <c r="AZ23"/>
  <c r="AZ27"/>
  <c r="AZ31"/>
  <c r="AZ35"/>
  <c r="AY7"/>
  <c r="AY12"/>
  <c r="AY17"/>
  <c r="AY24"/>
  <c r="AY33"/>
  <c r="AX8"/>
  <c r="AX12"/>
  <c r="AX16"/>
  <c r="AX20"/>
  <c r="AX24"/>
  <c r="AX28"/>
  <c r="AX32"/>
  <c r="AX36"/>
  <c r="AW8"/>
  <c r="AW12"/>
  <c r="AW16"/>
  <c r="AW20"/>
  <c r="AW24"/>
  <c r="AW28"/>
  <c r="AW32"/>
  <c r="AW36"/>
  <c r="AW6"/>
  <c r="AN6"/>
  <c r="AT6"/>
  <c r="AY30"/>
  <c r="AT10"/>
  <c r="AT14"/>
  <c r="AT18"/>
  <c r="AT22"/>
  <c r="AT26"/>
  <c r="AT30"/>
  <c r="AT34"/>
  <c r="AT7"/>
  <c r="AZ9"/>
  <c r="AZ13"/>
  <c r="AZ17"/>
  <c r="AZ21"/>
  <c r="AZ25"/>
  <c r="AZ29"/>
  <c r="AZ33"/>
  <c r="AZ37"/>
  <c r="AY9"/>
  <c r="AY14"/>
  <c r="AY20"/>
  <c r="AY29"/>
  <c r="AY37"/>
  <c r="AX10"/>
  <c r="AX14"/>
  <c r="AX18"/>
  <c r="AX22"/>
  <c r="AX26"/>
  <c r="AX30"/>
  <c r="AX34"/>
  <c r="AX6"/>
  <c r="AW10"/>
  <c r="AW14"/>
  <c r="AW18"/>
  <c r="AW22"/>
  <c r="AW26"/>
  <c r="AW30"/>
  <c r="AW34"/>
  <c r="AX7"/>
  <c r="AN9"/>
  <c r="AN13"/>
  <c r="AU13" s="1"/>
  <c r="AN17"/>
  <c r="AN21"/>
  <c r="AU21" s="1"/>
  <c r="AN25"/>
  <c r="AN29"/>
  <c r="AU29" s="1"/>
  <c r="AN33"/>
  <c r="AN37"/>
  <c r="AU37" s="1"/>
  <c r="AN10"/>
  <c r="AN14"/>
  <c r="AU14" s="1"/>
  <c r="AN18"/>
  <c r="AN22"/>
  <c r="AU22" s="1"/>
  <c r="AN26"/>
  <c r="AN30"/>
  <c r="AU30" s="1"/>
  <c r="AN34"/>
  <c r="AN11"/>
  <c r="AU11" s="1"/>
  <c r="AN15"/>
  <c r="AN19"/>
  <c r="AU19" s="1"/>
  <c r="AN23"/>
  <c r="AN27"/>
  <c r="AU27" s="1"/>
  <c r="AN31"/>
  <c r="AN35"/>
  <c r="AU35" s="1"/>
  <c r="AN8"/>
  <c r="AU8" s="1"/>
  <c r="AN12"/>
  <c r="AU12" s="1"/>
  <c r="AN16"/>
  <c r="AU16" s="1"/>
  <c r="AN20"/>
  <c r="AU20" s="1"/>
  <c r="AN24"/>
  <c r="AU24" s="1"/>
  <c r="AN28"/>
  <c r="AU28" s="1"/>
  <c r="AN32"/>
  <c r="AU32" s="1"/>
  <c r="AN36"/>
  <c r="AU36" s="1"/>
  <c r="BC36" l="1"/>
  <c r="BC28"/>
  <c r="BC20"/>
  <c r="BC12"/>
  <c r="BC35"/>
  <c r="BC27"/>
  <c r="BC19"/>
  <c r="BC11"/>
  <c r="BC30"/>
  <c r="BC22"/>
  <c r="BC14"/>
  <c r="BC37"/>
  <c r="BC29"/>
  <c r="BC21"/>
  <c r="BC13"/>
  <c r="BC32"/>
  <c r="BC24"/>
  <c r="BC16"/>
  <c r="BC8"/>
  <c r="AU31"/>
  <c r="AU23"/>
  <c r="AU15"/>
  <c r="AU34"/>
  <c r="AU26"/>
  <c r="AU18"/>
  <c r="AU10"/>
  <c r="AU33"/>
  <c r="AU25"/>
  <c r="AU17"/>
  <c r="AU9"/>
  <c r="AU7"/>
  <c r="AU6"/>
  <c r="BC9" l="1"/>
  <c r="BC25"/>
  <c r="BC10"/>
  <c r="BC26"/>
  <c r="BC15"/>
  <c r="BC31"/>
  <c r="BC7"/>
  <c r="BC17"/>
  <c r="BC33"/>
  <c r="BC18"/>
  <c r="BC34"/>
  <c r="BC23"/>
  <c r="BC6"/>
  <c r="BD32" s="1"/>
  <c r="BD27"/>
  <c r="BL32"/>
  <c r="BH32" l="1"/>
  <c r="BR32"/>
  <c r="BJ27"/>
  <c r="BD33"/>
  <c r="BD26"/>
  <c r="BG33"/>
  <c r="CA33" s="1"/>
  <c r="BG26"/>
  <c r="BH26"/>
  <c r="BJ32"/>
  <c r="BV32"/>
  <c r="BV27"/>
  <c r="BD24"/>
  <c r="BD28"/>
  <c r="BD6"/>
  <c r="BD29"/>
  <c r="BG24"/>
  <c r="BK24"/>
  <c r="BK28"/>
  <c r="BG27"/>
  <c r="BK27"/>
  <c r="BV6"/>
  <c r="BJ6"/>
  <c r="BK29"/>
  <c r="BG32"/>
  <c r="BK32"/>
  <c r="BK26"/>
  <c r="BO32"/>
  <c r="BP32"/>
  <c r="BT32"/>
  <c r="BL24"/>
  <c r="BT24"/>
  <c r="BN33"/>
  <c r="BL28"/>
  <c r="BN27"/>
  <c r="BR27"/>
  <c r="BN6"/>
  <c r="BI6"/>
  <c r="BN29"/>
  <c r="BL26"/>
  <c r="BT26"/>
  <c r="BD30"/>
  <c r="BD17"/>
  <c r="BD18"/>
  <c r="BG6"/>
  <c r="BD21"/>
  <c r="BD15"/>
  <c r="BD23"/>
  <c r="BK6"/>
  <c r="BI32"/>
  <c r="BH24"/>
  <c r="BI30"/>
  <c r="BI17"/>
  <c r="BI18"/>
  <c r="BH27"/>
  <c r="BI29"/>
  <c r="BI15"/>
  <c r="BN32"/>
  <c r="BW32"/>
  <c r="BM32"/>
  <c r="BQ32"/>
  <c r="BS32"/>
  <c r="BU32"/>
  <c r="BO24"/>
  <c r="BJ24"/>
  <c r="BR24"/>
  <c r="BV24"/>
  <c r="BO30"/>
  <c r="BP33"/>
  <c r="BW33"/>
  <c r="BP17"/>
  <c r="BT17"/>
  <c r="BW17"/>
  <c r="BO28"/>
  <c r="BR28"/>
  <c r="BO18"/>
  <c r="BP27"/>
  <c r="BT27"/>
  <c r="BW27"/>
  <c r="BH6"/>
  <c r="BM6"/>
  <c r="BQ6"/>
  <c r="BU6"/>
  <c r="BT29"/>
  <c r="BP21"/>
  <c r="BO26"/>
  <c r="BJ26"/>
  <c r="BF27" s="1"/>
  <c r="BR26"/>
  <c r="BV26"/>
  <c r="BT23"/>
  <c r="BP15"/>
  <c r="BT15"/>
  <c r="BW15"/>
  <c r="BD20"/>
  <c r="BD14"/>
  <c r="BD25"/>
  <c r="BD9"/>
  <c r="BD34"/>
  <c r="BD35"/>
  <c r="BD19"/>
  <c r="BD8"/>
  <c r="BD37"/>
  <c r="BD12"/>
  <c r="BD31"/>
  <c r="BD36"/>
  <c r="BD10"/>
  <c r="BD7"/>
  <c r="BD13"/>
  <c r="BD22"/>
  <c r="BD16"/>
  <c r="BD11"/>
  <c r="CA32"/>
  <c r="BZ32"/>
  <c r="BY32"/>
  <c r="BX32"/>
  <c r="CA24"/>
  <c r="BZ24"/>
  <c r="BY24"/>
  <c r="BX24"/>
  <c r="BX33"/>
  <c r="BZ33"/>
  <c r="BX27"/>
  <c r="CA27"/>
  <c r="BZ27"/>
  <c r="BY27"/>
  <c r="CA6"/>
  <c r="BZ6"/>
  <c r="BY6"/>
  <c r="BX6"/>
  <c r="CA26"/>
  <c r="BZ26"/>
  <c r="BY26"/>
  <c r="BX26"/>
  <c r="BI24"/>
  <c r="BI33"/>
  <c r="BH17"/>
  <c r="BI28"/>
  <c r="BI27"/>
  <c r="BI26"/>
  <c r="BH15"/>
  <c r="BN24"/>
  <c r="BW24"/>
  <c r="BM24"/>
  <c r="BQ24"/>
  <c r="BS24"/>
  <c r="BU24"/>
  <c r="BW30"/>
  <c r="BU30"/>
  <c r="BM33"/>
  <c r="BS33"/>
  <c r="BO33"/>
  <c r="BL17"/>
  <c r="BM17"/>
  <c r="BQ17"/>
  <c r="BS17"/>
  <c r="BU17"/>
  <c r="BO17"/>
  <c r="BW28"/>
  <c r="BQ28"/>
  <c r="BU28"/>
  <c r="BQ18"/>
  <c r="BL27"/>
  <c r="BM27"/>
  <c r="BQ27"/>
  <c r="BS27"/>
  <c r="BU27"/>
  <c r="BO27"/>
  <c r="BL6"/>
  <c r="BF6"/>
  <c r="BO6"/>
  <c r="BP6"/>
  <c r="BR6"/>
  <c r="BT6"/>
  <c r="BL29"/>
  <c r="BQ29"/>
  <c r="BU29"/>
  <c r="BM21"/>
  <c r="BO21"/>
  <c r="BN26"/>
  <c r="BW26"/>
  <c r="BM26"/>
  <c r="BQ26"/>
  <c r="BS26"/>
  <c r="BU26"/>
  <c r="BS23"/>
  <c r="BL15"/>
  <c r="BM15"/>
  <c r="BQ15"/>
  <c r="BS15"/>
  <c r="BU15"/>
  <c r="BO15"/>
  <c r="BI20"/>
  <c r="BI14"/>
  <c r="BI25"/>
  <c r="BI9"/>
  <c r="BI34"/>
  <c r="BI35"/>
  <c r="BI19"/>
  <c r="BI8"/>
  <c r="BI37"/>
  <c r="BI12"/>
  <c r="BI31"/>
  <c r="BO20"/>
  <c r="BP20"/>
  <c r="BT20"/>
  <c r="BL14"/>
  <c r="BJ14"/>
  <c r="BR14"/>
  <c r="BN25"/>
  <c r="BP25"/>
  <c r="BT25"/>
  <c r="BN9"/>
  <c r="BP9"/>
  <c r="BT9"/>
  <c r="BO34"/>
  <c r="BP34"/>
  <c r="BT34"/>
  <c r="BN35"/>
  <c r="BP35"/>
  <c r="BT35"/>
  <c r="BL8"/>
  <c r="BJ8"/>
  <c r="BR8"/>
  <c r="BJ37"/>
  <c r="BR37"/>
  <c r="BV37"/>
  <c r="BL12"/>
  <c r="BJ12"/>
  <c r="BR12"/>
  <c r="BN31"/>
  <c r="BP31"/>
  <c r="BT31"/>
  <c r="BN19"/>
  <c r="BP19"/>
  <c r="BT19"/>
  <c r="BV19" l="1"/>
  <c r="BR19"/>
  <c r="BJ19"/>
  <c r="BF20" s="1"/>
  <c r="BV31"/>
  <c r="BR31"/>
  <c r="BJ31"/>
  <c r="BT37"/>
  <c r="BP37"/>
  <c r="BN37"/>
  <c r="BR34"/>
  <c r="BJ34"/>
  <c r="BL34"/>
  <c r="BV25"/>
  <c r="BR25"/>
  <c r="BJ25"/>
  <c r="BR20"/>
  <c r="BJ20"/>
  <c r="BF21" s="1"/>
  <c r="BL20"/>
  <c r="BO23"/>
  <c r="BM23"/>
  <c r="BS21"/>
  <c r="BO29"/>
  <c r="BS29"/>
  <c r="BM29"/>
  <c r="BU18"/>
  <c r="BW18"/>
  <c r="BS28"/>
  <c r="BM28"/>
  <c r="BN28"/>
  <c r="BU33"/>
  <c r="BQ33"/>
  <c r="BL33"/>
  <c r="BQ30"/>
  <c r="BH29"/>
  <c r="BH18"/>
  <c r="BH30"/>
  <c r="BY33"/>
  <c r="BW21"/>
  <c r="BW29"/>
  <c r="BP29"/>
  <c r="BR18"/>
  <c r="BV28"/>
  <c r="BJ28"/>
  <c r="BF28" s="1"/>
  <c r="BT33"/>
  <c r="BR30"/>
  <c r="BH28"/>
  <c r="BH33"/>
  <c r="BR29"/>
  <c r="BT28"/>
  <c r="BR33"/>
  <c r="BK33"/>
  <c r="BG29"/>
  <c r="BG28"/>
  <c r="BJ33"/>
  <c r="BF34" s="1"/>
  <c r="BP26"/>
  <c r="BV33"/>
  <c r="BK16"/>
  <c r="BF17" s="1"/>
  <c r="BK13"/>
  <c r="BK10"/>
  <c r="BK31"/>
  <c r="BK37"/>
  <c r="BK19"/>
  <c r="BK34"/>
  <c r="BK25"/>
  <c r="BF26" s="1"/>
  <c r="BK20"/>
  <c r="BP23"/>
  <c r="BT21"/>
  <c r="BJ18"/>
  <c r="BJ30"/>
  <c r="BF31" s="1"/>
  <c r="BV29"/>
  <c r="BJ29"/>
  <c r="BF30" s="1"/>
  <c r="BP28"/>
  <c r="BK11"/>
  <c r="BK22"/>
  <c r="BK7"/>
  <c r="BF7" s="1"/>
  <c r="BK36"/>
  <c r="BK12"/>
  <c r="BK8"/>
  <c r="BK35"/>
  <c r="BK9"/>
  <c r="BK14"/>
  <c r="BS6"/>
  <c r="BW6"/>
  <c r="BP24"/>
  <c r="BG15"/>
  <c r="BV15"/>
  <c r="BJ15"/>
  <c r="BF16" s="1"/>
  <c r="BK15"/>
  <c r="BR15"/>
  <c r="BN15"/>
  <c r="BG17"/>
  <c r="BR17"/>
  <c r="BN17"/>
  <c r="BK17"/>
  <c r="BV17"/>
  <c r="BJ17"/>
  <c r="BT12"/>
  <c r="BP12"/>
  <c r="BO12"/>
  <c r="BT8"/>
  <c r="BP8"/>
  <c r="BO8"/>
  <c r="BV35"/>
  <c r="BR35"/>
  <c r="BJ35"/>
  <c r="BF36" s="1"/>
  <c r="BV9"/>
  <c r="BR9"/>
  <c r="BJ9"/>
  <c r="BF10" s="1"/>
  <c r="BT14"/>
  <c r="BP14"/>
  <c r="BO14"/>
  <c r="BU23"/>
  <c r="BQ23"/>
  <c r="BL23"/>
  <c r="BU21"/>
  <c r="BQ21"/>
  <c r="BL21"/>
  <c r="BS18"/>
  <c r="BM18"/>
  <c r="BN18"/>
  <c r="BS30"/>
  <c r="BM30"/>
  <c r="BN30"/>
  <c r="BH23"/>
  <c r="BH21"/>
  <c r="BW23"/>
  <c r="BV18"/>
  <c r="BV30"/>
  <c r="BG23"/>
  <c r="BV23"/>
  <c r="BJ23"/>
  <c r="BF24" s="1"/>
  <c r="BF25" s="1"/>
  <c r="BI23"/>
  <c r="BK23"/>
  <c r="BR23"/>
  <c r="BN23"/>
  <c r="BG21"/>
  <c r="BK21"/>
  <c r="BR21"/>
  <c r="BN21"/>
  <c r="BI21"/>
  <c r="BV21"/>
  <c r="BJ21"/>
  <c r="BF22" s="1"/>
  <c r="BG18"/>
  <c r="BP18"/>
  <c r="BK18"/>
  <c r="BF19" s="1"/>
  <c r="BT18"/>
  <c r="BL18"/>
  <c r="BG30"/>
  <c r="BK30"/>
  <c r="BP30"/>
  <c r="BT30"/>
  <c r="BL30"/>
  <c r="BW7"/>
  <c r="BV7"/>
  <c r="BR7"/>
  <c r="BM7"/>
  <c r="BG7"/>
  <c r="BU7"/>
  <c r="BS7"/>
  <c r="BQ7"/>
  <c r="BO7"/>
  <c r="BJ7"/>
  <c r="BF8" s="1"/>
  <c r="BL7"/>
  <c r="BI7"/>
  <c r="BT7"/>
  <c r="BP7"/>
  <c r="BN7"/>
  <c r="BH7"/>
  <c r="BV36"/>
  <c r="BT36"/>
  <c r="BR36"/>
  <c r="BP36"/>
  <c r="BL36"/>
  <c r="BG36"/>
  <c r="BU36"/>
  <c r="BS36"/>
  <c r="BQ36"/>
  <c r="BM36"/>
  <c r="BW36"/>
  <c r="BN36"/>
  <c r="BH36"/>
  <c r="BJ36"/>
  <c r="BF37" s="1"/>
  <c r="BO36"/>
  <c r="BI36"/>
  <c r="BV12"/>
  <c r="BQ12"/>
  <c r="BN12"/>
  <c r="BG12"/>
  <c r="BS12"/>
  <c r="BM12"/>
  <c r="BW12"/>
  <c r="BH12"/>
  <c r="BU12"/>
  <c r="BV8"/>
  <c r="BQ8"/>
  <c r="BN8"/>
  <c r="BG8"/>
  <c r="BS8"/>
  <c r="BM8"/>
  <c r="BW8"/>
  <c r="BH8"/>
  <c r="BU8"/>
  <c r="BW35"/>
  <c r="BO35"/>
  <c r="BS35"/>
  <c r="BG35"/>
  <c r="BU35"/>
  <c r="BQ35"/>
  <c r="BM35"/>
  <c r="BL35"/>
  <c r="BH35"/>
  <c r="BW9"/>
  <c r="BM9"/>
  <c r="BG9"/>
  <c r="BU9"/>
  <c r="BQ9"/>
  <c r="BO9"/>
  <c r="BS9"/>
  <c r="BL9"/>
  <c r="BH9"/>
  <c r="BV14"/>
  <c r="BU14"/>
  <c r="BQ14"/>
  <c r="BN14"/>
  <c r="BG14"/>
  <c r="BS14"/>
  <c r="BM14"/>
  <c r="BW14"/>
  <c r="BH14"/>
  <c r="BV10"/>
  <c r="BR10"/>
  <c r="BJ10"/>
  <c r="BO10"/>
  <c r="BL10"/>
  <c r="BG10"/>
  <c r="BU10"/>
  <c r="BS10"/>
  <c r="BQ10"/>
  <c r="BM10"/>
  <c r="BW10"/>
  <c r="BN10"/>
  <c r="BH10"/>
  <c r="BT10"/>
  <c r="BP10"/>
  <c r="BI10"/>
  <c r="BW31"/>
  <c r="BO31"/>
  <c r="BS31"/>
  <c r="BM31"/>
  <c r="BL31"/>
  <c r="BG31"/>
  <c r="BU31"/>
  <c r="BQ31"/>
  <c r="BH31"/>
  <c r="BW37"/>
  <c r="BG37"/>
  <c r="BU37"/>
  <c r="BQ37"/>
  <c r="BO37"/>
  <c r="BS37"/>
  <c r="BM37"/>
  <c r="BL37"/>
  <c r="BH37"/>
  <c r="BW19"/>
  <c r="BO19"/>
  <c r="BS19"/>
  <c r="BM19"/>
  <c r="BL19"/>
  <c r="BG19"/>
  <c r="BU19"/>
  <c r="BQ19"/>
  <c r="BH19"/>
  <c r="BV34"/>
  <c r="BU34"/>
  <c r="BN34"/>
  <c r="BH34"/>
  <c r="BG34"/>
  <c r="BS34"/>
  <c r="BM34"/>
  <c r="BW34"/>
  <c r="BQ34"/>
  <c r="BW25"/>
  <c r="BO25"/>
  <c r="BS25"/>
  <c r="BM25"/>
  <c r="BH25"/>
  <c r="BG25"/>
  <c r="BU25"/>
  <c r="BQ25"/>
  <c r="BL25"/>
  <c r="BV20"/>
  <c r="BH20"/>
  <c r="BG20"/>
  <c r="BS20"/>
  <c r="BM20"/>
  <c r="BW20"/>
  <c r="BU20"/>
  <c r="BQ20"/>
  <c r="BN20"/>
  <c r="BG13"/>
  <c r="BO13"/>
  <c r="BU13"/>
  <c r="BS13"/>
  <c r="BQ13"/>
  <c r="BM13"/>
  <c r="BL13"/>
  <c r="BI13"/>
  <c r="BW13"/>
  <c r="BV13"/>
  <c r="BT13"/>
  <c r="BR13"/>
  <c r="BP13"/>
  <c r="BJ13"/>
  <c r="BF13" s="1"/>
  <c r="BN13"/>
  <c r="BH13"/>
  <c r="BW11"/>
  <c r="BV11"/>
  <c r="BT11"/>
  <c r="BR11"/>
  <c r="BP11"/>
  <c r="BJ11"/>
  <c r="BF11" s="1"/>
  <c r="BN11"/>
  <c r="BI11"/>
  <c r="BG11"/>
  <c r="BO11"/>
  <c r="BU11"/>
  <c r="BS11"/>
  <c r="BQ11"/>
  <c r="BM11"/>
  <c r="BL11"/>
  <c r="BH11"/>
  <c r="BV22"/>
  <c r="BT22"/>
  <c r="BR22"/>
  <c r="BP22"/>
  <c r="BJ22"/>
  <c r="BO22"/>
  <c r="BL22"/>
  <c r="BI22"/>
  <c r="BG22"/>
  <c r="BU22"/>
  <c r="BS22"/>
  <c r="BQ22"/>
  <c r="BM22"/>
  <c r="BW22"/>
  <c r="BN22"/>
  <c r="BH22"/>
  <c r="BV16"/>
  <c r="BT16"/>
  <c r="BR16"/>
  <c r="BP16"/>
  <c r="BJ16"/>
  <c r="BO16"/>
  <c r="BL16"/>
  <c r="BG16"/>
  <c r="BU16"/>
  <c r="BS16"/>
  <c r="BQ16"/>
  <c r="BM16"/>
  <c r="BW16"/>
  <c r="BN16"/>
  <c r="BI16"/>
  <c r="BH16"/>
  <c r="BZ28" l="1"/>
  <c r="BX28"/>
  <c r="CA28"/>
  <c r="BY28"/>
  <c r="CA29"/>
  <c r="BY29"/>
  <c r="BX29"/>
  <c r="BZ29"/>
  <c r="BF14"/>
  <c r="BF35"/>
  <c r="BF12"/>
  <c r="BF32"/>
  <c r="BF33"/>
  <c r="BF29"/>
  <c r="BF18"/>
  <c r="BF23"/>
  <c r="BF15"/>
  <c r="BF9"/>
  <c r="BZ18"/>
  <c r="CA18"/>
  <c r="BY18"/>
  <c r="BX18"/>
  <c r="CA23"/>
  <c r="BY23"/>
  <c r="BX23"/>
  <c r="BZ23"/>
  <c r="BX17"/>
  <c r="BZ17"/>
  <c r="CA17"/>
  <c r="BY17"/>
  <c r="BX15"/>
  <c r="BZ15"/>
  <c r="CA15"/>
  <c r="BY15"/>
  <c r="CA30"/>
  <c r="BY30"/>
  <c r="BZ30"/>
  <c r="BX30"/>
  <c r="BX21"/>
  <c r="BZ21"/>
  <c r="CA21"/>
  <c r="BY21"/>
  <c r="CA20"/>
  <c r="BY20"/>
  <c r="BZ20"/>
  <c r="BX20"/>
  <c r="BX25"/>
  <c r="BZ25"/>
  <c r="CA25"/>
  <c r="BY25"/>
  <c r="CA34"/>
  <c r="BY34"/>
  <c r="BZ34"/>
  <c r="BX34"/>
  <c r="BX19"/>
  <c r="BZ19"/>
  <c r="CA19"/>
  <c r="BY19"/>
  <c r="BX37"/>
  <c r="BZ37"/>
  <c r="CA37"/>
  <c r="BY37"/>
  <c r="BX31"/>
  <c r="BZ31"/>
  <c r="CA31"/>
  <c r="BY31"/>
  <c r="CA10"/>
  <c r="BY10"/>
  <c r="BZ10"/>
  <c r="BX10"/>
  <c r="CA14"/>
  <c r="BY14"/>
  <c r="BZ14"/>
  <c r="BX14"/>
  <c r="BX9"/>
  <c r="BZ9"/>
  <c r="CA9"/>
  <c r="BY9"/>
  <c r="CA36"/>
  <c r="BY36"/>
  <c r="BZ36"/>
  <c r="BX36"/>
  <c r="BX35"/>
  <c r="BZ35"/>
  <c r="CA35"/>
  <c r="BY35"/>
  <c r="CA8"/>
  <c r="BY8"/>
  <c r="BZ8"/>
  <c r="BX8"/>
  <c r="CA12"/>
  <c r="BY12"/>
  <c r="BZ12"/>
  <c r="BX12"/>
  <c r="CA7"/>
  <c r="BY7"/>
  <c r="BZ7"/>
  <c r="BX7"/>
  <c r="CA13"/>
  <c r="BY13"/>
  <c r="BX13"/>
  <c r="BZ13"/>
  <c r="CA16"/>
  <c r="BY16"/>
  <c r="BZ16"/>
  <c r="BX16"/>
  <c r="CA22"/>
  <c r="BY22"/>
  <c r="BZ22"/>
  <c r="BX22"/>
  <c r="BX11"/>
  <c r="BZ11"/>
  <c r="CA11"/>
  <c r="BY11"/>
</calcChain>
</file>

<file path=xl/sharedStrings.xml><?xml version="1.0" encoding="utf-8"?>
<sst xmlns="http://schemas.openxmlformats.org/spreadsheetml/2006/main" count="144" uniqueCount="93">
  <si>
    <t>DATE :</t>
  </si>
  <si>
    <t>1ère Partie</t>
  </si>
  <si>
    <t>Pts</t>
  </si>
  <si>
    <t>Jeu</t>
  </si>
  <si>
    <t>B</t>
  </si>
  <si>
    <t>C</t>
  </si>
  <si>
    <t>D</t>
  </si>
  <si>
    <t>P</t>
  </si>
  <si>
    <t>2ème Partie</t>
  </si>
  <si>
    <t>N° Eq.</t>
  </si>
  <si>
    <t xml:space="preserve">ORGANISATEUR : </t>
  </si>
  <si>
    <t>3ème Partie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</si>
  <si>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</si>
  <si>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</si>
  <si>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</si>
  <si>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</si>
  <si>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</si>
  <si>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</si>
  <si>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</si>
  <si>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</si>
  <si>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</si>
  <si>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</si>
  <si>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</si>
  <si>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</si>
  <si>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</si>
  <si>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</si>
  <si>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</si>
  <si>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</si>
  <si>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</si>
  <si>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</si>
  <si>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</si>
  <si>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</si>
  <si>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</si>
  <si>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</si>
  <si>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</si>
  <si>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</si>
  <si>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</si>
  <si>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</si>
  <si>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</si>
  <si>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</si>
  <si>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Occitanie</t>
  </si>
  <si>
    <t>Grand Est</t>
  </si>
  <si>
    <t>Saone et Loire</t>
  </si>
  <si>
    <t>Ile de FRANCE</t>
  </si>
  <si>
    <t>Hauts de FRANCE</t>
  </si>
  <si>
    <t>Nouvelle Aquitaine</t>
  </si>
  <si>
    <t>Savoie</t>
  </si>
  <si>
    <t>Haute Savoie</t>
  </si>
  <si>
    <t>Normandie</t>
  </si>
  <si>
    <t>Rhone</t>
  </si>
  <si>
    <t>Ain</t>
  </si>
  <si>
    <t>P1</t>
  </si>
  <si>
    <t>P2</t>
  </si>
  <si>
    <t>P3</t>
  </si>
  <si>
    <t>P4</t>
  </si>
  <si>
    <t>V/D/N</t>
  </si>
  <si>
    <t>Rang</t>
  </si>
  <si>
    <t>4ème Partie</t>
  </si>
  <si>
    <t>Class.</t>
  </si>
  <si>
    <t>Class.1</t>
  </si>
  <si>
    <t>EQUIPES</t>
  </si>
  <si>
    <t>Score</t>
  </si>
  <si>
    <t>Score faits</t>
  </si>
  <si>
    <t>Score encaissés</t>
  </si>
  <si>
    <t>Score encaissé</t>
  </si>
  <si>
    <t xml:space="preserve">TOTAL </t>
  </si>
  <si>
    <t xml:space="preserve">N° Equipe </t>
  </si>
  <si>
    <t>Loire</t>
  </si>
  <si>
    <t>GA</t>
  </si>
  <si>
    <t>RESULTATS</t>
  </si>
  <si>
    <t>TROPHEE de FRANCE 2018</t>
  </si>
  <si>
    <t>3° DIVISION</t>
  </si>
  <si>
    <t>CATEGORIES : Trophée de FRANCE</t>
  </si>
  <si>
    <t>LIEU : Cluny (71)</t>
  </si>
  <si>
    <t>Adversaire</t>
  </si>
  <si>
    <t xml:space="preserve">   RESULTATS 3ème DIV.</t>
  </si>
  <si>
    <t>Drôme 1</t>
  </si>
  <si>
    <t>Drome 2</t>
  </si>
  <si>
    <t>Isère 1</t>
  </si>
  <si>
    <t>Isère 2</t>
  </si>
  <si>
    <t>Nouvelle Aquitaine 1</t>
  </si>
  <si>
    <t>Nouvelle Aquitaine 2</t>
  </si>
  <si>
    <t>Nouvelle Aquitaine 3</t>
  </si>
  <si>
    <t>Bourgogne 1</t>
  </si>
  <si>
    <t>Bourgogne 2</t>
  </si>
  <si>
    <t>Pays de la Loire 1</t>
  </si>
  <si>
    <t>Pays de la Loire 2</t>
  </si>
  <si>
    <t>PACA 1</t>
  </si>
  <si>
    <t>PACA 2</t>
  </si>
  <si>
    <t>Ardeche 2</t>
  </si>
  <si>
    <t>Ardèche 1</t>
  </si>
  <si>
    <t>Auvergne 1</t>
  </si>
  <si>
    <t>Auvergne 2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</si>
</sst>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8"/>
      <color rgb="FFFF0000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12"/>
      <name val="Times New Roman"/>
      <family val="1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4BD0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/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/>
    <xf numFmtId="0" fontId="3" fillId="0" borderId="40" xfId="0" applyFont="1" applyBorder="1"/>
    <xf numFmtId="0" fontId="0" fillId="0" borderId="40" xfId="0" applyBorder="1"/>
    <xf numFmtId="0" fontId="4" fillId="0" borderId="22" xfId="0" applyFont="1" applyBorder="1" applyAlignment="1">
      <alignment horizontal="center"/>
    </xf>
    <xf numFmtId="0" fontId="3" fillId="0" borderId="49" xfId="0" applyFont="1" applyBorder="1"/>
    <xf numFmtId="0" fontId="3" fillId="0" borderId="49" xfId="0" applyFont="1" applyBorder="1" applyAlignment="1">
      <alignment horizontal="center" vertical="center"/>
    </xf>
    <xf numFmtId="0" fontId="0" fillId="0" borderId="49" xfId="0" applyBorder="1"/>
    <xf numFmtId="0" fontId="5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40" xfId="0" applyFill="1" applyBorder="1"/>
    <xf numFmtId="0" fontId="3" fillId="0" borderId="15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2" xfId="0" applyFont="1" applyBorder="1"/>
    <xf numFmtId="0" fontId="3" fillId="0" borderId="13" xfId="0" applyFont="1" applyBorder="1"/>
    <xf numFmtId="0" fontId="3" fillId="0" borderId="47" xfId="0" applyFont="1" applyFill="1" applyBorder="1" applyAlignment="1">
      <alignment horizontal="center" vertical="center"/>
    </xf>
    <xf numFmtId="0" fontId="2" fillId="0" borderId="38" xfId="0" quotePrefix="1" applyFont="1" applyFill="1" applyBorder="1" applyAlignment="1">
      <alignment horizontal="center" vertical="center"/>
    </xf>
    <xf numFmtId="0" fontId="2" fillId="0" borderId="52" xfId="0" quotePrefix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9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38" xfId="0" quotePrefix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3" fillId="0" borderId="42" xfId="0" quotePrefix="1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2" borderId="22" xfId="0" quotePrefix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3" borderId="19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CC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33CC33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BD0FF"/>
      <color rgb="FF66FF66"/>
      <color rgb="FFFFCCCC"/>
      <color rgb="FFFF9999"/>
      <color rgb="FFCCECFF"/>
      <color rgb="FF99FFCC"/>
      <color rgb="FF00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"/>
  <sheetViews>
    <sheetView tabSelected="1" topLeftCell="AG1" zoomScale="70" zoomScaleNormal="70" zoomScaleSheetLayoutView="70" workbookViewId="0">
      <selection activeCell="BC6" sqref="BC6"/>
    </sheetView>
  </sheetViews>
  <sheetFormatPr baseColWidth="10" defaultRowHeight="15.75"/>
  <cols>
    <col min="1" max="1" width="6.140625" style="4" customWidth="1"/>
    <col min="2" max="2" width="8.5703125" style="2" customWidth="1"/>
    <col min="3" max="3" width="11.28515625" style="2" hidden="1" customWidth="1"/>
    <col min="4" max="4" width="24.7109375" style="2" customWidth="1"/>
    <col min="5" max="5" width="7.140625" style="9" customWidth="1"/>
    <col min="6" max="6" width="5.42578125" style="2" hidden="1" customWidth="1"/>
    <col min="7" max="7" width="4" style="2" hidden="1" customWidth="1"/>
    <col min="8" max="8" width="2.42578125" style="2" customWidth="1"/>
    <col min="9" max="9" width="6.42578125" style="2" customWidth="1"/>
    <col min="10" max="10" width="6.85546875" style="2" customWidth="1"/>
    <col min="11" max="11" width="11" style="2" hidden="1" customWidth="1"/>
    <col min="12" max="12" width="24.7109375" style="2" customWidth="1"/>
    <col min="13" max="13" width="7.85546875" style="9" customWidth="1"/>
    <col min="14" max="14" width="5" style="9" hidden="1" customWidth="1"/>
    <col min="15" max="15" width="7.5703125" style="9" hidden="1" customWidth="1"/>
    <col min="16" max="16" width="2.7109375" style="2" customWidth="1"/>
    <col min="17" max="17" width="5.28515625" style="2" customWidth="1"/>
    <col min="18" max="18" width="8" customWidth="1"/>
    <col min="19" max="19" width="10.5703125" hidden="1" customWidth="1"/>
    <col min="20" max="20" width="24.85546875" style="2" customWidth="1"/>
    <col min="21" max="21" width="7.85546875" style="9" customWidth="1"/>
    <col min="22" max="22" width="4.5703125" style="9" hidden="1" customWidth="1"/>
    <col min="23" max="23" width="7.42578125" style="9" hidden="1" customWidth="1"/>
    <col min="24" max="24" width="2.140625" style="2" customWidth="1"/>
    <col min="25" max="25" width="5.85546875" customWidth="1"/>
    <col min="26" max="26" width="7.5703125" style="2" customWidth="1"/>
    <col min="27" max="27" width="12.85546875" style="2" hidden="1" customWidth="1"/>
    <col min="28" max="28" width="24.42578125" style="2" customWidth="1"/>
    <col min="29" max="29" width="10.28515625" style="9" customWidth="1"/>
    <col min="30" max="30" width="9" style="9" customWidth="1"/>
    <col min="31" max="31" width="6.28515625" style="9" customWidth="1"/>
    <col min="32" max="32" width="3.140625" style="9" customWidth="1"/>
    <col min="33" max="33" width="7.140625" style="2" customWidth="1"/>
    <col min="34" max="34" width="6.28515625" style="2" customWidth="1"/>
    <col min="35" max="35" width="28.85546875" style="9" customWidth="1"/>
    <col min="36" max="36" width="7.140625" style="9" customWidth="1"/>
    <col min="37" max="37" width="6.7109375" style="9" customWidth="1"/>
    <col min="38" max="38" width="8.5703125" style="9" customWidth="1"/>
    <col min="39" max="39" width="8.140625" style="9" customWidth="1"/>
    <col min="40" max="40" width="12.28515625" style="9" customWidth="1"/>
    <col min="41" max="41" width="6.5703125" customWidth="1"/>
    <col min="42" max="42" width="9.5703125" style="2" customWidth="1"/>
    <col min="43" max="43" width="6.7109375" style="2" customWidth="1"/>
    <col min="44" max="44" width="9.5703125" style="2" customWidth="1"/>
    <col min="45" max="45" width="10.85546875" style="2" customWidth="1"/>
    <col min="46" max="46" width="12.5703125" style="2" customWidth="1"/>
    <col min="47" max="47" width="7.7109375" style="2" customWidth="1"/>
    <col min="48" max="48" width="2.5703125" style="2" customWidth="1"/>
    <col min="49" max="49" width="13.85546875" style="2" customWidth="1"/>
    <col min="50" max="50" width="13.42578125" style="2" customWidth="1"/>
    <col min="51" max="51" width="10.42578125" style="2" customWidth="1"/>
    <col min="52" max="52" width="8.42578125" style="2" customWidth="1"/>
    <col min="53" max="53" width="5.5703125" style="2" customWidth="1"/>
    <col min="54" max="54" width="10.85546875" style="2" customWidth="1"/>
    <col min="55" max="55" width="14.42578125" style="2" customWidth="1"/>
    <col min="56" max="56" width="14.28515625" style="2" customWidth="1"/>
    <col min="57" max="57" width="5.85546875" style="2" customWidth="1"/>
    <col min="58" max="58" width="7.7109375" style="30" customWidth="1"/>
    <col min="59" max="59" width="10.7109375" style="9" customWidth="1"/>
    <col min="60" max="60" width="28.7109375" style="2" customWidth="1"/>
    <col min="61" max="61" width="23" style="2" customWidth="1"/>
    <col min="62" max="63" width="9.28515625" customWidth="1"/>
    <col min="64" max="65" width="7.7109375" customWidth="1"/>
    <col min="66" max="67" width="7.7109375" style="2" customWidth="1"/>
    <col min="68" max="75" width="7.7109375" style="9" customWidth="1"/>
    <col min="76" max="79" width="7.7109375" style="2" customWidth="1"/>
    <col min="80" max="16384" width="11.42578125" style="2"/>
  </cols>
  <sheetData>
    <row r="1" spans="1:79" ht="24.75" customHeight="1">
      <c r="A1" s="169"/>
      <c r="B1" s="170" t="s">
        <v>0</v>
      </c>
      <c r="C1" s="170"/>
      <c r="D1" s="171"/>
      <c r="E1" s="196" t="s">
        <v>10</v>
      </c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72"/>
      <c r="S1" s="172"/>
      <c r="T1" s="173"/>
      <c r="U1" s="174"/>
      <c r="V1" s="174"/>
      <c r="W1" s="174"/>
      <c r="X1" s="175"/>
      <c r="Y1" s="176"/>
      <c r="Z1" s="177"/>
      <c r="AA1" s="177"/>
      <c r="AB1" s="177"/>
      <c r="AC1" s="178"/>
      <c r="AD1" s="178"/>
      <c r="AE1" s="178"/>
      <c r="AF1" s="178"/>
      <c r="AG1" s="190" t="s">
        <v>69</v>
      </c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2"/>
      <c r="BC1" s="177"/>
      <c r="BD1" s="177"/>
      <c r="BE1" s="177"/>
      <c r="BF1" s="190" t="s">
        <v>70</v>
      </c>
      <c r="BG1" s="191"/>
      <c r="BH1" s="191"/>
      <c r="BI1" s="192"/>
      <c r="BJ1" s="190" t="s">
        <v>75</v>
      </c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62"/>
      <c r="BY1" s="62"/>
      <c r="BZ1" s="62"/>
      <c r="CA1" s="182"/>
    </row>
    <row r="2" spans="1:79" ht="29.25" customHeight="1" thickBot="1">
      <c r="A2" s="169"/>
      <c r="B2" s="170" t="s">
        <v>73</v>
      </c>
      <c r="C2" s="170"/>
      <c r="D2" s="171"/>
      <c r="E2" s="197" t="s">
        <v>72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72"/>
      <c r="S2" s="172"/>
      <c r="T2" s="179" t="s">
        <v>71</v>
      </c>
      <c r="U2" s="180"/>
      <c r="V2" s="180"/>
      <c r="W2" s="180"/>
      <c r="X2" s="181"/>
      <c r="Y2" s="176"/>
      <c r="Z2" s="177"/>
      <c r="AA2" s="177"/>
      <c r="AB2" s="177"/>
      <c r="AC2" s="178"/>
      <c r="AD2" s="178"/>
      <c r="AE2" s="178"/>
      <c r="AF2" s="178"/>
      <c r="AG2" s="193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5"/>
      <c r="BC2" s="177"/>
      <c r="BD2" s="177"/>
      <c r="BE2" s="177"/>
      <c r="BF2" s="193"/>
      <c r="BG2" s="194"/>
      <c r="BH2" s="194"/>
      <c r="BI2" s="195"/>
      <c r="BJ2" s="193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63"/>
      <c r="BY2" s="63"/>
      <c r="BZ2" s="63"/>
      <c r="CA2" s="183"/>
    </row>
    <row r="3" spans="1:79" ht="25.5" customHeight="1" thickBot="1">
      <c r="AH3"/>
      <c r="AJ3" s="217" t="s">
        <v>62</v>
      </c>
      <c r="AK3" s="218"/>
      <c r="AL3" s="218"/>
      <c r="AM3" s="219"/>
      <c r="AN3" s="90" t="s">
        <v>62</v>
      </c>
      <c r="AP3" s="201" t="s">
        <v>64</v>
      </c>
      <c r="AQ3" s="202"/>
      <c r="AR3" s="202"/>
      <c r="AS3" s="203"/>
      <c r="AT3" s="222" t="s">
        <v>63</v>
      </c>
      <c r="AU3" s="223" t="s">
        <v>68</v>
      </c>
      <c r="AW3" s="201" t="s">
        <v>55</v>
      </c>
      <c r="AX3" s="202"/>
      <c r="AY3" s="202"/>
      <c r="AZ3" s="203"/>
      <c r="BA3" s="42"/>
      <c r="BB3" s="58" t="s">
        <v>65</v>
      </c>
      <c r="BD3" s="37"/>
      <c r="BE3" s="37"/>
      <c r="BF3" s="215" t="s">
        <v>58</v>
      </c>
      <c r="BG3" s="211" t="s">
        <v>66</v>
      </c>
      <c r="BH3" s="213" t="s">
        <v>60</v>
      </c>
      <c r="BI3" s="15"/>
      <c r="BJ3" s="105" t="s">
        <v>65</v>
      </c>
      <c r="BK3" s="220" t="s">
        <v>68</v>
      </c>
      <c r="BL3" s="208" t="s">
        <v>55</v>
      </c>
      <c r="BM3" s="209"/>
      <c r="BN3" s="209"/>
      <c r="BO3" s="210"/>
      <c r="BP3" s="208" t="s">
        <v>62</v>
      </c>
      <c r="BQ3" s="209"/>
      <c r="BR3" s="209"/>
      <c r="BS3" s="210"/>
      <c r="BT3" s="208" t="s">
        <v>64</v>
      </c>
      <c r="BU3" s="209"/>
      <c r="BV3" s="209"/>
      <c r="BW3" s="210"/>
      <c r="BX3" s="208" t="s">
        <v>74</v>
      </c>
      <c r="BY3" s="209"/>
      <c r="BZ3" s="209"/>
      <c r="CA3" s="210"/>
    </row>
    <row r="4" spans="1:79" ht="16.5" thickBot="1">
      <c r="A4" s="5" t="s">
        <v>3</v>
      </c>
      <c r="B4" s="7" t="s">
        <v>9</v>
      </c>
      <c r="C4" s="7" t="s">
        <v>74</v>
      </c>
      <c r="D4" s="1" t="s">
        <v>1</v>
      </c>
      <c r="E4" s="29" t="s">
        <v>61</v>
      </c>
      <c r="F4" s="33"/>
      <c r="G4" s="33" t="s">
        <v>2</v>
      </c>
      <c r="I4" s="5" t="s">
        <v>3</v>
      </c>
      <c r="J4" s="7" t="s">
        <v>9</v>
      </c>
      <c r="K4" s="7" t="s">
        <v>74</v>
      </c>
      <c r="L4" s="1" t="s">
        <v>8</v>
      </c>
      <c r="M4" s="29" t="s">
        <v>61</v>
      </c>
      <c r="N4" s="36"/>
      <c r="O4" s="33" t="s">
        <v>2</v>
      </c>
      <c r="P4"/>
      <c r="Q4" s="5" t="s">
        <v>3</v>
      </c>
      <c r="R4" s="7" t="s">
        <v>9</v>
      </c>
      <c r="S4" s="7" t="s">
        <v>74</v>
      </c>
      <c r="T4" s="1" t="s">
        <v>11</v>
      </c>
      <c r="U4" s="29" t="s">
        <v>61</v>
      </c>
      <c r="V4" s="36"/>
      <c r="W4" s="33" t="s">
        <v>2</v>
      </c>
      <c r="X4"/>
      <c r="Y4" s="5" t="s">
        <v>3</v>
      </c>
      <c r="Z4" s="7" t="s">
        <v>9</v>
      </c>
      <c r="AA4" s="7" t="s">
        <v>74</v>
      </c>
      <c r="AB4" s="1" t="s">
        <v>57</v>
      </c>
      <c r="AC4" s="29" t="s">
        <v>61</v>
      </c>
      <c r="AD4" s="36"/>
      <c r="AE4" s="33" t="s">
        <v>2</v>
      </c>
      <c r="AF4" s="33"/>
      <c r="AJ4" s="16" t="s">
        <v>51</v>
      </c>
      <c r="AK4" s="17" t="s">
        <v>52</v>
      </c>
      <c r="AL4" s="17" t="s">
        <v>53</v>
      </c>
      <c r="AM4" s="18" t="s">
        <v>54</v>
      </c>
      <c r="AN4" s="42"/>
      <c r="AP4" s="16" t="s">
        <v>51</v>
      </c>
      <c r="AQ4" s="17" t="s">
        <v>52</v>
      </c>
      <c r="AR4" s="17" t="s">
        <v>53</v>
      </c>
      <c r="AS4" s="18" t="s">
        <v>54</v>
      </c>
      <c r="AT4" s="222"/>
      <c r="AU4" s="224"/>
      <c r="AW4" s="16" t="s">
        <v>51</v>
      </c>
      <c r="AX4" s="17" t="s">
        <v>52</v>
      </c>
      <c r="AY4" s="17" t="s">
        <v>53</v>
      </c>
      <c r="AZ4" s="18" t="s">
        <v>54</v>
      </c>
      <c r="BA4" s="42"/>
      <c r="BB4" s="41" t="s">
        <v>2</v>
      </c>
      <c r="BC4" s="91" t="s">
        <v>56</v>
      </c>
      <c r="BD4" s="38" t="s">
        <v>59</v>
      </c>
      <c r="BE4" s="184"/>
      <c r="BF4" s="216"/>
      <c r="BG4" s="212"/>
      <c r="BH4" s="214"/>
      <c r="BI4" s="28"/>
      <c r="BJ4" s="106" t="s">
        <v>2</v>
      </c>
      <c r="BK4" s="221"/>
      <c r="BL4" s="102" t="s">
        <v>51</v>
      </c>
      <c r="BM4" s="103" t="s">
        <v>52</v>
      </c>
      <c r="BN4" s="103" t="s">
        <v>53</v>
      </c>
      <c r="BO4" s="104" t="s">
        <v>54</v>
      </c>
      <c r="BP4" s="102" t="s">
        <v>51</v>
      </c>
      <c r="BQ4" s="103" t="s">
        <v>52</v>
      </c>
      <c r="BR4" s="103" t="s">
        <v>53</v>
      </c>
      <c r="BS4" s="104" t="s">
        <v>54</v>
      </c>
      <c r="BT4" s="102" t="s">
        <v>51</v>
      </c>
      <c r="BU4" s="103" t="s">
        <v>52</v>
      </c>
      <c r="BV4" s="103" t="s">
        <v>53</v>
      </c>
      <c r="BW4" s="104" t="s">
        <v>54</v>
      </c>
      <c r="BX4" s="102" t="s">
        <v>51</v>
      </c>
      <c r="BY4" s="103" t="s">
        <v>52</v>
      </c>
      <c r="BZ4" s="103" t="s">
        <v>53</v>
      </c>
      <c r="CA4" s="104" t="s">
        <v>54</v>
      </c>
    </row>
    <row r="5" spans="1:79" ht="9" customHeight="1" thickBot="1">
      <c r="E5" s="37"/>
      <c r="F5" s="34"/>
      <c r="G5" s="34"/>
      <c r="O5" s="34"/>
      <c r="P5"/>
      <c r="R5" s="2"/>
      <c r="S5" s="2"/>
      <c r="W5" s="34"/>
      <c r="X5"/>
      <c r="Y5" s="2"/>
      <c r="AE5" s="34"/>
      <c r="AF5" s="34"/>
      <c r="AP5" s="9"/>
      <c r="AQ5" s="9"/>
      <c r="AR5" s="9"/>
      <c r="AS5" s="9"/>
      <c r="AT5" s="9"/>
      <c r="AU5" s="9"/>
      <c r="AW5" s="9"/>
      <c r="AX5" s="9"/>
      <c r="AY5" s="9"/>
      <c r="AZ5" s="9"/>
      <c r="BA5" s="9"/>
      <c r="BB5" s="9"/>
      <c r="BH5" s="9"/>
      <c r="BI5" s="9"/>
    </row>
    <row r="6" spans="1:79" ht="20.100000000000001" customHeight="1">
      <c r="A6" s="198">
        <v>1</v>
      </c>
      <c r="B6" s="120">
        <v>1</v>
      </c>
      <c r="C6" s="121">
        <f>+B7</f>
        <v>2</v>
      </c>
      <c r="D6" s="151" t="s">
        <v>12</v>
      </c>
      <c r="E6" s="152">
        <v>6</v>
      </c>
      <c r="F6" s="35">
        <f>+E7</f>
        <v>12</v>
      </c>
      <c r="G6" s="57">
        <f>IF(E6+E7=0,0,IF(E6=E7,2,IF(E6&gt;E7,3,1)))</f>
        <v>1</v>
      </c>
      <c r="H6" s="35"/>
      <c r="I6" s="198">
        <v>1</v>
      </c>
      <c r="J6" s="8">
        <f>+B21</f>
        <v>16</v>
      </c>
      <c r="K6" s="112">
        <f>+J7</f>
        <v>14</v>
      </c>
      <c r="L6" s="22" t="str">
        <f>+D21</f>
        <v>P</v>
      </c>
      <c r="M6" s="8">
        <v>6</v>
      </c>
      <c r="N6" s="148">
        <f>+M7</f>
        <v>2</v>
      </c>
      <c r="O6" s="57">
        <f>IF(M6+M7=0,0,IF(M6=M7,2,IF(M6&gt;M7,3,1)))</f>
        <v>3</v>
      </c>
      <c r="P6" s="46"/>
      <c r="Q6" s="198">
        <v>1</v>
      </c>
      <c r="R6" s="8">
        <f>+B17</f>
        <v>12</v>
      </c>
      <c r="S6" s="116">
        <f>+R7</f>
        <v>7</v>
      </c>
      <c r="T6" s="8" t="str">
        <f>+D17</f>
        <v>L</v>
      </c>
      <c r="U6" s="8">
        <v>13</v>
      </c>
      <c r="V6" s="148">
        <f>+U7</f>
        <v>5</v>
      </c>
      <c r="W6" s="57">
        <f>IF(U6+U7=0,0,IF(U6=U7,2,IF(U6&gt;U7,3,1)))</f>
        <v>3</v>
      </c>
      <c r="X6" s="46"/>
      <c r="Y6" s="198">
        <v>1</v>
      </c>
      <c r="Z6" s="8">
        <f>+B24</f>
        <v>19</v>
      </c>
      <c r="AA6" s="112">
        <f>+Z7</f>
        <v>10</v>
      </c>
      <c r="AB6" s="19" t="str">
        <f>+D24</f>
        <v>S</v>
      </c>
      <c r="AC6" s="8">
        <v>13</v>
      </c>
      <c r="AD6" s="148">
        <f>+AC7</f>
        <v>9</v>
      </c>
      <c r="AE6" s="57">
        <f>IF(AC6+AC7=0,0,IF(AC6=AC7,2,IF(AC6&gt;AC7,3,1)))</f>
        <v>3</v>
      </c>
      <c r="AF6" s="60"/>
      <c r="AG6" s="6">
        <v>1</v>
      </c>
      <c r="AH6" s="65" t="str">
        <f t="shared" ref="AH6:AH37" si="0">+D6</f>
        <v>A</v>
      </c>
      <c r="AI6" s="70" t="s">
        <v>76</v>
      </c>
      <c r="AJ6" s="71">
        <f t="shared" ref="AJ6:AJ37" si="1">VLOOKUP(AH6,$D$6:$E$37,2,0)</f>
        <v>6</v>
      </c>
      <c r="AK6" s="71">
        <f t="shared" ref="AK6:AK37" si="2">VLOOKUP(AH6,$L$6:$M$37,2,0)</f>
        <v>5</v>
      </c>
      <c r="AL6" s="71">
        <f t="shared" ref="AL6:AL37" si="3">VLOOKUP(AH6,$T$6:$U$37,2,0)</f>
        <v>8</v>
      </c>
      <c r="AM6" s="72">
        <f t="shared" ref="AM6:AM37" si="4">VLOOKUP(AH6,$AB$6:$AC$37,2,0)</f>
        <v>11</v>
      </c>
      <c r="AN6" s="73">
        <f>SUMIF(AJ6:AM6,"&lt;&gt;#N/A",AJ6:AM6)</f>
        <v>30</v>
      </c>
      <c r="AO6" s="11"/>
      <c r="AP6" s="139">
        <f>VLOOKUP(AH6,$D$6:$F$37,3,0)</f>
        <v>12</v>
      </c>
      <c r="AQ6" s="71">
        <f t="shared" ref="AQ6:AQ37" si="5">VLOOKUP(AH6,$L$6:$N$37,3,0)</f>
        <v>11</v>
      </c>
      <c r="AR6" s="71">
        <f t="shared" ref="AR6:AR37" si="6">VLOOKUP(AH6,$T$6:$V$37,3,0)</f>
        <v>10</v>
      </c>
      <c r="AS6" s="74">
        <f t="shared" ref="AS6:AS37" si="7">VLOOKUP(AH6,$AB$6:$AD$37,3,0)</f>
        <v>13</v>
      </c>
      <c r="AT6" s="85">
        <f>SUMIF(AP6:AS6,"&lt;&gt;#N/A",AP6:AS6)</f>
        <v>46</v>
      </c>
      <c r="AU6" s="10">
        <f>SUM(AN6-AT6)</f>
        <v>-16</v>
      </c>
      <c r="AW6" s="20" t="str">
        <f>IF(AJ6=AP6,"N",IF(AJ6&gt;AP6,"V",IF(AJ6&lt;AP6,"D")))</f>
        <v>D</v>
      </c>
      <c r="AX6" s="21" t="str">
        <f>IF(AK6=AQ6,"N",IF(AK6&gt;AQ6,"V",IF(AK6&lt;AQ6,"D")))</f>
        <v>D</v>
      </c>
      <c r="AY6" s="21" t="str">
        <f>IF(AL6=AR6,"N",IF(AL6&gt;AR6,"V",IF(AL6&lt;AR6,"D")))</f>
        <v>D</v>
      </c>
      <c r="AZ6" s="22" t="str">
        <f>IF(AM6=AS6,"N",IF(AM6&gt;AS6,"V",IF(AM6&lt;AS6,"D")))</f>
        <v>D</v>
      </c>
      <c r="BA6" s="148"/>
      <c r="BB6" s="10">
        <f>VLOOKUP(AH6,$D$6:$G$37,4,0)+VLOOKUP(AH6,$L$6:$O$37,4,0)+VLOOKUP(AH6,$T$6:$W$37,4,0)+VLOOKUP(AH6,$AB$6:$AE$37,4,0)</f>
        <v>4</v>
      </c>
      <c r="BC6" s="2">
        <f>IF(OR(AH6="",BB6="",BB6=""),"",RANK(BB6,$BB$6:$BB$37)+SUM(-AU6/100)-(+AN6/10000)+COUNTIF(AH$6:AH$37,"&lt;="&amp;AH6+1)/10000+ROW()/100000)</f>
        <v>31.157060000000001</v>
      </c>
      <c r="BD6" s="2">
        <f>IF(AH6="","",SMALL(BC$6:BC$37,ROWS(AN$6:AN6)))</f>
        <v>0.68529999999999991</v>
      </c>
      <c r="BF6" s="100">
        <f>IF(BD6="","",1)</f>
        <v>1</v>
      </c>
      <c r="BG6" s="138">
        <f>IF(OR(AG6="",AN6="",AT6=""),"",INDEX($AG$6:$AG$37,MATCH(BD6,$BC$6:$BC$37,0)))</f>
        <v>15</v>
      </c>
      <c r="BH6" s="89" t="str">
        <f>IF(OR(AH6="",AN6="",AT6=""),"",INDEX($AH$6:$AH$37,MATCH(BD6,$BC$6:$BC$37,0)))</f>
        <v>O</v>
      </c>
      <c r="BI6" s="57" t="str">
        <f>IF(OR(AI6="",AN6="",AT6=""),"",INDEX($AI$6:$AI$37,MATCH(BD6,$BC$6:$BC$37,0)))</f>
        <v>Haute Savoie</v>
      </c>
      <c r="BJ6" s="107">
        <f t="shared" ref="BJ6:BJ37" si="8">IF(OR(BB6="",AQ6="",AW6=""),"",INDEX($BB$6:$BB$37,MATCH(BD6,$BC$6:$BC$37,0)))</f>
        <v>12</v>
      </c>
      <c r="BK6" s="189">
        <f>IF(OR(AU6=""),"",INDEX($AU$6:$AU$37,MATCH(BD6,$BC$6:$BC$37,0)))</f>
        <v>31</v>
      </c>
      <c r="BL6" s="186" t="str">
        <f>IF(OR(AW6="",BC6="",BD6=""),"",INDEX($AW$6:$AW$37,MATCH(BD6,$BC$6:$BC$37,0)))</f>
        <v>V</v>
      </c>
      <c r="BM6" s="21" t="str">
        <f>IF(OR(AX6="",BD6="",BC6=""),"",INDEX($AX$6:$AX$37,MATCH(BD6,$BC$6:$BC$37,0)))</f>
        <v>V</v>
      </c>
      <c r="BN6" s="21" t="str">
        <f>IF(OR(AY6="",BC6="",BD6=""),"",INDEX($AY$6:$AY$37,MATCH(BD6,$BC$6:$BC$37,0)))</f>
        <v>V</v>
      </c>
      <c r="BO6" s="92" t="str">
        <f>IF(OR(AZ6="",BD6="",BC6=""),"",INDEX($AZ$6:$AZ$37,MATCH(BD6,$BC$6:$BC$37,0)))</f>
        <v>V</v>
      </c>
      <c r="BP6" s="95">
        <f>IF(OR(AJ6="",AN6="",AT6=""),"",INDEX($AJ$6:$AJ$37,MATCH(BD6,$BC$6:$BC$37,0)))</f>
        <v>10</v>
      </c>
      <c r="BQ6" s="96">
        <f>IF(OR(AK6="",AN6="",AT6=""),"",INDEX($AK$6:$AK$37,MATCH(BD6,$BC$6:$BC$37,0)))</f>
        <v>13</v>
      </c>
      <c r="BR6" s="96">
        <f>IF(OR(AL6="",AN6="",AT6=""),"",INDEX($AL$6:$AL$37,MATCH(BD6,$BC$6:$BC$37,0)))</f>
        <v>13</v>
      </c>
      <c r="BS6" s="97">
        <f>IF(OR(AM6="",AN6="",AT6=""),"",INDEX($AM$6:$AM$37,MATCH(BD6,$BC$6:$BC$37,0)))</f>
        <v>13</v>
      </c>
      <c r="BT6" s="95">
        <f>IF(OR(AP6="",AN6="",AT6=""),"",INDEX($AP$6:$AP$37,MATCH(BD6,$BC$6:$BC$37,0)))</f>
        <v>4</v>
      </c>
      <c r="BU6" s="96">
        <f>IF(OR(AQ6="",AN6="",AT6=""),"",INDEX($AQ$6:$AQ$37,MATCH(BD6,$BC$6:$BC$37,0)))</f>
        <v>8</v>
      </c>
      <c r="BV6" s="96">
        <f>IF(OR(AR6="",AN6="",AT6=""),"",INDEX($AR$6:$AR$37,MATCH(BD6,$BC$6:$BC$37,0)))</f>
        <v>4</v>
      </c>
      <c r="BW6" s="92">
        <f>IF(OR(AS6="",AN6="",AT6=""),"",INDEX($AS$6:$AS$37,MATCH(BD6,$BC$6:$BC$37,0)))</f>
        <v>2</v>
      </c>
      <c r="BX6" s="95">
        <f>VLOOKUP(BG6,$B$6:$C$37,2,0)</f>
        <v>16</v>
      </c>
      <c r="BY6" s="96">
        <f>VLOOKUP(BG6,$J$6:$K$37,2,0)</f>
        <v>10</v>
      </c>
      <c r="BZ6" s="96">
        <f>VLOOKUP(BG6,$R$6:$S$37,2,0)</f>
        <v>28</v>
      </c>
      <c r="CA6" s="141">
        <f>VLOOKUP(BG6,$Z$6:$AA$37,2,0)</f>
        <v>24</v>
      </c>
    </row>
    <row r="7" spans="1:79" ht="20.100000000000001" customHeight="1" thickBot="1">
      <c r="A7" s="199"/>
      <c r="B7" s="122">
        <v>2</v>
      </c>
      <c r="C7" s="123">
        <f>+B6</f>
        <v>1</v>
      </c>
      <c r="D7" s="153" t="s">
        <v>4</v>
      </c>
      <c r="E7" s="154">
        <v>12</v>
      </c>
      <c r="F7" s="47">
        <f>+E6</f>
        <v>6</v>
      </c>
      <c r="G7" s="14">
        <f>IF(E6+E7=0,0,IF(E6=E7,2,IF(E6&lt;E7,3,1)))</f>
        <v>3</v>
      </c>
      <c r="H7" s="47"/>
      <c r="I7" s="199"/>
      <c r="J7" s="147">
        <f>+B19</f>
        <v>14</v>
      </c>
      <c r="K7" s="113">
        <f>+J6</f>
        <v>16</v>
      </c>
      <c r="L7" s="150" t="str">
        <f>+D19</f>
        <v>N</v>
      </c>
      <c r="M7" s="147">
        <v>2</v>
      </c>
      <c r="N7" s="40">
        <f>+M6</f>
        <v>6</v>
      </c>
      <c r="O7" s="44">
        <f>IF(M6+M7=0,0,IF(M6=M7,2,IF(M6&lt;M7,3,1)))</f>
        <v>1</v>
      </c>
      <c r="P7" s="48"/>
      <c r="Q7" s="199"/>
      <c r="R7" s="147">
        <f>+B12</f>
        <v>7</v>
      </c>
      <c r="S7" s="117">
        <f>+R6</f>
        <v>12</v>
      </c>
      <c r="T7" s="14" t="str">
        <f>+D12</f>
        <v>G</v>
      </c>
      <c r="U7" s="147">
        <v>5</v>
      </c>
      <c r="V7" s="40">
        <f>+U6</f>
        <v>13</v>
      </c>
      <c r="W7" s="44">
        <f>IF(U6+U7=0,0,IF(U6=U7,2,IF(U6&lt;U7,3,1)))</f>
        <v>1</v>
      </c>
      <c r="X7" s="48"/>
      <c r="Y7" s="200"/>
      <c r="Z7" s="58">
        <f>+B15</f>
        <v>10</v>
      </c>
      <c r="AA7" s="115">
        <f>+Z6</f>
        <v>19</v>
      </c>
      <c r="AB7" s="59" t="str">
        <f>+D15</f>
        <v>J</v>
      </c>
      <c r="AC7" s="58">
        <v>9</v>
      </c>
      <c r="AD7" s="148">
        <f>+AC6</f>
        <v>13</v>
      </c>
      <c r="AE7" s="44">
        <f>IF(AC6+AC7=0,0,IF(AC6=AC7,2,IF(AC6&lt;AC7,3,1)))</f>
        <v>1</v>
      </c>
      <c r="AF7" s="148"/>
      <c r="AG7" s="49">
        <v>2</v>
      </c>
      <c r="AH7" s="66" t="str">
        <f t="shared" si="0"/>
        <v>B</v>
      </c>
      <c r="AI7" s="75" t="s">
        <v>40</v>
      </c>
      <c r="AJ7" s="76">
        <f t="shared" si="1"/>
        <v>12</v>
      </c>
      <c r="AK7" s="76">
        <f t="shared" si="2"/>
        <v>9</v>
      </c>
      <c r="AL7" s="76">
        <f t="shared" si="3"/>
        <v>10</v>
      </c>
      <c r="AM7" s="77">
        <f t="shared" si="4"/>
        <v>11</v>
      </c>
      <c r="AN7" s="54">
        <f t="shared" ref="AN7:AN37" si="9">SUMIF(AJ7:AM7,"&lt;&gt;#N/A",AJ7:AM7)</f>
        <v>42</v>
      </c>
      <c r="AO7" s="11"/>
      <c r="AP7" s="75">
        <f t="shared" ref="AP7:AP37" si="10">VLOOKUP(AH7,$D$6:$F$37,3,0)</f>
        <v>6</v>
      </c>
      <c r="AQ7" s="76">
        <f t="shared" si="5"/>
        <v>11</v>
      </c>
      <c r="AR7" s="76">
        <f t="shared" si="6"/>
        <v>13</v>
      </c>
      <c r="AS7" s="78">
        <f t="shared" si="7"/>
        <v>13</v>
      </c>
      <c r="AT7" s="64">
        <f t="shared" ref="AT7:AT37" si="11">SUMIF(AP7:AS7,"&lt;&gt;#N/A",AP7:AS7)</f>
        <v>43</v>
      </c>
      <c r="AU7" s="54">
        <f t="shared" ref="AU7:AU37" si="12">SUM(AN7-AT7)</f>
        <v>-1</v>
      </c>
      <c r="AW7" s="23" t="str">
        <f t="shared" ref="AW7:AW37" si="13">IF(AJ7=AP7,"N",IF(AJ7&gt;AP7,"V",IF(AJ7&lt;AP7,"D")))</f>
        <v>V</v>
      </c>
      <c r="AX7" s="13" t="str">
        <f t="shared" ref="AX7:AX37" si="14">IF(AK7=AQ7,"N",IF(AK7&gt;AQ7,"V",IF(AK7&lt;AQ7,"D")))</f>
        <v>D</v>
      </c>
      <c r="AY7" s="13" t="str">
        <f t="shared" ref="AY7:AY37" si="15">IF(AL7=AR7,"N",IF(AL7&gt;AR7,"V",IF(AL7&lt;AR7,"D")))</f>
        <v>D</v>
      </c>
      <c r="AZ7" s="24" t="str">
        <f t="shared" ref="AZ7:AZ37" si="16">IF(AM7=AS7,"N",IF(AM7&gt;AS7,"V",IF(AM7&lt;AS7,"D")))</f>
        <v>D</v>
      </c>
      <c r="BA7" s="148"/>
      <c r="BB7" s="54">
        <f>VLOOKUP(AH7,$D$6:$G$37,4,0)+VLOOKUP(AH7,$L$6:$O$37,4,0)+VLOOKUP(AH7,$T$6:$W$37,4,0)+VLOOKUP(AH7,$AB$6:$AE$37,4,0)</f>
        <v>6</v>
      </c>
      <c r="BC7" s="2">
        <f t="shared" ref="BC7:BC37" si="17">IF(OR(AH7="",BB7="",BB7=""),"",RANK(BB7,$BB$6:$BB$37)+SUM(-AU7/100)-(+AN7/10000)+COUNTIF(AH$6:AH$37,"&lt;="&amp;AH7+1)/10000+ROW()/100000)</f>
        <v>23.005870000000002</v>
      </c>
      <c r="BD7" s="2">
        <f>IF(AH7="","",SMALL(BC$6:BC$37,ROWS(AN$6:AN7)))</f>
        <v>0.87586000000000008</v>
      </c>
      <c r="BF7" s="101">
        <f>IF(BD7="","",IF(AND(BJ6=BJ7,BK6=BK7),BF6,$BF$6+1))</f>
        <v>2</v>
      </c>
      <c r="BG7" s="98">
        <f t="shared" ref="BG7:BG37" si="18">IF(OR(AG7="",AN7="",AT7=""),"",INDEX($AG$6:$AG$37,MATCH(BD7,$BC$6:$BC$37,0)))</f>
        <v>31</v>
      </c>
      <c r="BH7" s="69" t="str">
        <f t="shared" ref="BH7:BH37" si="19">IF(OR(AH7="",AN7="",AT7=""),"",INDEX($AH$6:$AH$37,MATCH(BD7,$BC$6:$BC$37,0)))</f>
        <v>AE</v>
      </c>
      <c r="BI7" s="43" t="str">
        <f t="shared" ref="BI7:BI37" si="20">IF(OR(AI7="",AN7="",AT7=""),"",INDEX($AI$6:$AI$37,MATCH(BD7,$BC$6:$BC$37,0)))</f>
        <v>Auvergne 2</v>
      </c>
      <c r="BJ7" s="107">
        <f t="shared" si="8"/>
        <v>12</v>
      </c>
      <c r="BK7" s="189">
        <f t="shared" ref="BK7:BK37" si="21">IF(OR(AU7=""),"",INDEX($AU$6:$AU$37,MATCH(BD7,$BC$6:$BC$37,0)))</f>
        <v>12</v>
      </c>
      <c r="BL7" s="187" t="str">
        <f t="shared" ref="BL7:BL37" si="22">IF(OR(AW7="",BC7="",BD7=""),"",INDEX($AW$6:$AW$37,MATCH(BD7,$BC$6:$BC$37,0)))</f>
        <v>V</v>
      </c>
      <c r="BM7" s="13" t="str">
        <f t="shared" ref="BM7:BM37" si="23">IF(OR(AX7="",BD7="",BC7=""),"",INDEX($AX$6:$AX$37,MATCH(BD7,$BC$6:$BC$37,0)))</f>
        <v>V</v>
      </c>
      <c r="BN7" s="13" t="str">
        <f>IF(OR(AY7="",BC7="",BD7=""),"",INDEX($AY$6:$AY$37,MATCH(BD7,$BC$6:$BC$37,0)))</f>
        <v>V</v>
      </c>
      <c r="BO7" s="93" t="str">
        <f>IF(OR(AZ7="",BD7="",BC7=""),"",INDEX($AZ$6:$AZ$37,MATCH(BD7,$BC$6:$BC$37,0)))</f>
        <v>V</v>
      </c>
      <c r="BP7" s="23">
        <f t="shared" ref="BP7:BP37" si="24">IF(OR(AJ7="",AN7="",AT7=""),"",INDEX($AJ$6:$AJ$37,MATCH(BD7,$BC$6:$BC$37,0)))</f>
        <v>13</v>
      </c>
      <c r="BQ7" s="13">
        <f t="shared" ref="BQ7:BQ37" si="25">IF(OR(AJ7="",AN7="",AT7=""),"",INDEX($AK$6:$AK$37,MATCH(BD7,$BC$6:$BC$37,0)))</f>
        <v>11</v>
      </c>
      <c r="BR7" s="13">
        <f t="shared" ref="BR7:BR37" si="26">IF(OR(AL7="",AN7="",AT7=""),"",INDEX($AL$6:$AL$37,MATCH(BD7,$BC$6:$BC$37,0)))</f>
        <v>10</v>
      </c>
      <c r="BS7" s="93">
        <f t="shared" ref="BS7:BS37" si="27">IF(OR(AM7="",AN7="",AT7=""),"",INDEX($AM$6:$AM$37,MATCH(BD7,$BC$6:$BC$37,0)))</f>
        <v>11</v>
      </c>
      <c r="BT7" s="23">
        <f t="shared" ref="BT7:BT37" si="28">IF(OR(AP7="",AN7="",AT7=""),"",INDEX($AP$6:$AP$37,MATCH(BD7,$BC$6:$BC$37,0)))</f>
        <v>11</v>
      </c>
      <c r="BU7" s="13">
        <f t="shared" ref="BU7:BU37" si="29">IF(OR(AQ7="",AN7="",AT7=""),"",INDEX($AQ$6:$AQ$37,MATCH(BD7,$BC$6:$BC$37,0)))</f>
        <v>5</v>
      </c>
      <c r="BV7" s="13">
        <f t="shared" ref="BV7:BV37" si="30">IF(OR(AR7="",AN7="",AT7=""),"",INDEX($AR$6:$AR$37,MATCH(BD7,$BC$6:$BC$37,0)))</f>
        <v>8</v>
      </c>
      <c r="BW7" s="93">
        <f t="shared" ref="BW7:BW37" si="31">IF(OR(AS7="",AN7="",AT7=""),"",INDEX($AS$6:$AS$37,MATCH(BD7,$BC$6:$BC$37,0)))</f>
        <v>9</v>
      </c>
      <c r="BX7" s="142">
        <f>VLOOKUP(BG7,$B$6:$C$37,2,0)</f>
        <v>32</v>
      </c>
      <c r="BY7" s="140">
        <f t="shared" ref="BY7:BY37" si="32">VLOOKUP(BG7,$J$6:$K$37,2,0)</f>
        <v>17</v>
      </c>
      <c r="BZ7" s="140">
        <f t="shared" ref="BZ7:BZ37" si="33">VLOOKUP(BG7,$R$6:$S$37,2,0)</f>
        <v>1</v>
      </c>
      <c r="CA7" s="143">
        <f t="shared" ref="CA7:CA37" si="34">VLOOKUP(BG7,$Z$6:$AA$37,2,0)</f>
        <v>18</v>
      </c>
    </row>
    <row r="8" spans="1:79" ht="20.100000000000001" customHeight="1">
      <c r="A8" s="198">
        <v>2</v>
      </c>
      <c r="B8" s="124">
        <v>3</v>
      </c>
      <c r="C8" s="125">
        <f>+B9</f>
        <v>4</v>
      </c>
      <c r="D8" s="151" t="s">
        <v>5</v>
      </c>
      <c r="E8" s="152">
        <v>13</v>
      </c>
      <c r="F8" s="50">
        <f>+E9</f>
        <v>2</v>
      </c>
      <c r="G8" s="61">
        <f>IF(E8+E9=0,0,IF(E8=E9,2,IF(E8&gt;E9,3,1)))</f>
        <v>3</v>
      </c>
      <c r="H8" s="50"/>
      <c r="I8" s="200">
        <v>2</v>
      </c>
      <c r="J8" s="45">
        <f>+B31</f>
        <v>26</v>
      </c>
      <c r="K8" s="114">
        <f>+J9</f>
        <v>27</v>
      </c>
      <c r="L8" s="109" t="str">
        <f>+D31</f>
        <v>Z</v>
      </c>
      <c r="M8" s="8">
        <v>4</v>
      </c>
      <c r="N8" s="51">
        <f>+M9</f>
        <v>9</v>
      </c>
      <c r="O8" s="57">
        <f>IF(M8+M9=0,0,IF(M8=M9,2,IF(M8&gt;M9,3,1)))</f>
        <v>1</v>
      </c>
      <c r="P8" s="52"/>
      <c r="Q8" s="198">
        <v>2</v>
      </c>
      <c r="R8" s="8">
        <f>+B11</f>
        <v>6</v>
      </c>
      <c r="S8" s="116">
        <f>+R9</f>
        <v>3</v>
      </c>
      <c r="T8" s="8" t="str">
        <f>+D11</f>
        <v>F</v>
      </c>
      <c r="U8" s="8">
        <v>13</v>
      </c>
      <c r="V8" s="51">
        <f>+U9</f>
        <v>2</v>
      </c>
      <c r="W8" s="57">
        <f>IF(U8+U9=0,0,IF(U8=U9,2,IF(U8&gt;U9,3,1)))</f>
        <v>3</v>
      </c>
      <c r="X8" s="52"/>
      <c r="Y8" s="198">
        <v>2</v>
      </c>
      <c r="Z8" s="8">
        <f>+B35</f>
        <v>30</v>
      </c>
      <c r="AA8" s="112">
        <f>+Z9</f>
        <v>21</v>
      </c>
      <c r="AB8" s="19" t="str">
        <f>+D35</f>
        <v>AD</v>
      </c>
      <c r="AC8" s="8">
        <v>4</v>
      </c>
      <c r="AD8" s="37">
        <f>+AC9</f>
        <v>13</v>
      </c>
      <c r="AE8" s="57">
        <f>IF(AC8+AC9=0,0,IF(AC8=AC9,2,IF(AC8&gt;AC9,3,1)))</f>
        <v>1</v>
      </c>
      <c r="AF8" s="60"/>
      <c r="AG8" s="49">
        <v>3</v>
      </c>
      <c r="AH8" s="66" t="str">
        <f t="shared" si="0"/>
        <v>C</v>
      </c>
      <c r="AI8" s="75" t="s">
        <v>78</v>
      </c>
      <c r="AJ8" s="76">
        <f t="shared" si="1"/>
        <v>13</v>
      </c>
      <c r="AK8" s="76">
        <f t="shared" si="2"/>
        <v>11</v>
      </c>
      <c r="AL8" s="76">
        <f t="shared" si="3"/>
        <v>2</v>
      </c>
      <c r="AM8" s="77">
        <f t="shared" si="4"/>
        <v>5</v>
      </c>
      <c r="AN8" s="54">
        <f t="shared" si="9"/>
        <v>31</v>
      </c>
      <c r="AO8" s="11"/>
      <c r="AP8" s="75">
        <f t="shared" si="10"/>
        <v>2</v>
      </c>
      <c r="AQ8" s="76">
        <f t="shared" si="5"/>
        <v>4</v>
      </c>
      <c r="AR8" s="76">
        <f t="shared" si="6"/>
        <v>13</v>
      </c>
      <c r="AS8" s="78">
        <f t="shared" si="7"/>
        <v>11</v>
      </c>
      <c r="AT8" s="64">
        <f t="shared" si="11"/>
        <v>30</v>
      </c>
      <c r="AU8" s="54">
        <f t="shared" si="12"/>
        <v>1</v>
      </c>
      <c r="AW8" s="23" t="str">
        <f t="shared" si="13"/>
        <v>V</v>
      </c>
      <c r="AX8" s="13" t="str">
        <f t="shared" si="14"/>
        <v>V</v>
      </c>
      <c r="AY8" s="13" t="str">
        <f t="shared" si="15"/>
        <v>D</v>
      </c>
      <c r="AZ8" s="24" t="str">
        <f t="shared" si="16"/>
        <v>D</v>
      </c>
      <c r="BA8" s="148"/>
      <c r="BB8" s="54">
        <f t="shared" ref="BB8:BB37" si="35">VLOOKUP(AH8,$D$6:$G$37,4,0)+VLOOKUP(AH8,$L$6:$O$37,4,0)+VLOOKUP(AH8,$T$6:$W$37,4,0)+VLOOKUP(AH8,$AB$6:$AE$37,4,0)</f>
        <v>8</v>
      </c>
      <c r="BC8" s="2">
        <f t="shared" si="17"/>
        <v>10.986980000000001</v>
      </c>
      <c r="BD8" s="2">
        <f>IF(AH8="","",SMALL(BC$6:BC$37,ROWS(AN$6:AN8)))</f>
        <v>2.7953599999999996</v>
      </c>
      <c r="BF8" s="101">
        <f>IF(BD8="","",IF(AND(BJ7=BJ8,BK7=BK8),BF7,$BF$6+2))</f>
        <v>3</v>
      </c>
      <c r="BG8" s="98">
        <f t="shared" si="18"/>
        <v>21</v>
      </c>
      <c r="BH8" s="69" t="str">
        <f t="shared" si="19"/>
        <v>U</v>
      </c>
      <c r="BI8" s="43" t="str">
        <f t="shared" si="20"/>
        <v>Rhone</v>
      </c>
      <c r="BJ8" s="107">
        <f t="shared" si="8"/>
        <v>10</v>
      </c>
      <c r="BK8" s="189">
        <f t="shared" si="21"/>
        <v>20</v>
      </c>
      <c r="BL8" s="187" t="str">
        <f t="shared" si="22"/>
        <v>V</v>
      </c>
      <c r="BM8" s="13" t="str">
        <f t="shared" si="23"/>
        <v>D</v>
      </c>
      <c r="BN8" s="13" t="str">
        <f t="shared" ref="BN8:BN37" si="36">IF(OR(AY8="",BC8="",BD8=""),"",INDEX($AY$6:$AY$37,MATCH(BD8,$BC$6:$BC$37,0)))</f>
        <v>V</v>
      </c>
      <c r="BO8" s="93" t="str">
        <f t="shared" ref="BO8:BO37" si="37">IF(OR(AZ8="",BD8="",BC8=""),"",INDEX($AZ$6:$AZ$37,MATCH(BD8,$BC$6:$BC$37,0)))</f>
        <v>V</v>
      </c>
      <c r="BP8" s="23">
        <f t="shared" si="24"/>
        <v>13</v>
      </c>
      <c r="BQ8" s="13">
        <f t="shared" si="25"/>
        <v>10</v>
      </c>
      <c r="BR8" s="13">
        <f t="shared" si="26"/>
        <v>13</v>
      </c>
      <c r="BS8" s="93">
        <f t="shared" si="27"/>
        <v>13</v>
      </c>
      <c r="BT8" s="23">
        <f t="shared" si="28"/>
        <v>7</v>
      </c>
      <c r="BU8" s="13">
        <f t="shared" si="29"/>
        <v>11</v>
      </c>
      <c r="BV8" s="13">
        <f t="shared" si="30"/>
        <v>7</v>
      </c>
      <c r="BW8" s="93">
        <f t="shared" si="31"/>
        <v>4</v>
      </c>
      <c r="BX8" s="142">
        <f t="shared" ref="BX8:BX37" si="38">VLOOKUP(BG8,$B$6:$C$37,2,0)</f>
        <v>22</v>
      </c>
      <c r="BY8" s="140">
        <f t="shared" si="32"/>
        <v>7</v>
      </c>
      <c r="BZ8" s="140">
        <f t="shared" si="33"/>
        <v>27</v>
      </c>
      <c r="CA8" s="143">
        <f t="shared" si="34"/>
        <v>30</v>
      </c>
    </row>
    <row r="9" spans="1:79" ht="20.100000000000001" customHeight="1" thickBot="1">
      <c r="A9" s="199"/>
      <c r="B9" s="126">
        <v>4</v>
      </c>
      <c r="C9" s="127">
        <f>+B8</f>
        <v>3</v>
      </c>
      <c r="D9" s="155" t="s">
        <v>6</v>
      </c>
      <c r="E9" s="156">
        <v>2</v>
      </c>
      <c r="F9" s="35">
        <f>+E8</f>
        <v>13</v>
      </c>
      <c r="G9" s="44">
        <f>IF(E8+E9=0,0,IF(E8=E9,2,IF(E8&lt;E9,3,1)))</f>
        <v>1</v>
      </c>
      <c r="H9" s="47"/>
      <c r="I9" s="200"/>
      <c r="J9" s="58">
        <f>+B32</f>
        <v>27</v>
      </c>
      <c r="K9" s="115">
        <f>+J8</f>
        <v>26</v>
      </c>
      <c r="L9" s="110" t="str">
        <f>+D32</f>
        <v>AA</v>
      </c>
      <c r="M9" s="147">
        <v>9</v>
      </c>
      <c r="N9" s="40">
        <f>+M8</f>
        <v>4</v>
      </c>
      <c r="O9" s="14">
        <f>IF(M8+M9=0,0,IF(M8=M9,2,IF(M8&lt;M9,3,1)))</f>
        <v>3</v>
      </c>
      <c r="P9" s="48"/>
      <c r="Q9" s="199"/>
      <c r="R9" s="147">
        <f>+B8</f>
        <v>3</v>
      </c>
      <c r="S9" s="117">
        <f>+R8</f>
        <v>6</v>
      </c>
      <c r="T9" s="14" t="str">
        <f>+D8</f>
        <v>C</v>
      </c>
      <c r="U9" s="147">
        <v>2</v>
      </c>
      <c r="V9" s="40">
        <f>+U8</f>
        <v>13</v>
      </c>
      <c r="W9" s="14">
        <f>IF(U8+U9=0,0,IF(U8=U9,2,IF(U8&lt;U9,3,1)))</f>
        <v>1</v>
      </c>
      <c r="X9" s="48"/>
      <c r="Y9" s="199"/>
      <c r="Z9" s="147">
        <f>+B26</f>
        <v>21</v>
      </c>
      <c r="AA9" s="113">
        <f>+Z8</f>
        <v>30</v>
      </c>
      <c r="AB9" s="31" t="str">
        <f>+D26</f>
        <v>U</v>
      </c>
      <c r="AC9" s="147">
        <v>13</v>
      </c>
      <c r="AD9" s="149">
        <f>+AC8</f>
        <v>4</v>
      </c>
      <c r="AE9" s="14">
        <f>IF(AC8+AC9=0,0,IF(AC8=AC9,2,IF(AC8&lt;AC9,3,1)))</f>
        <v>3</v>
      </c>
      <c r="AF9" s="148"/>
      <c r="AG9" s="53">
        <v>4</v>
      </c>
      <c r="AH9" s="66" t="str">
        <f t="shared" si="0"/>
        <v>D</v>
      </c>
      <c r="AI9" s="75" t="s">
        <v>41</v>
      </c>
      <c r="AJ9" s="76">
        <f t="shared" si="1"/>
        <v>2</v>
      </c>
      <c r="AK9" s="76">
        <f t="shared" si="2"/>
        <v>11</v>
      </c>
      <c r="AL9" s="76">
        <f t="shared" si="3"/>
        <v>2</v>
      </c>
      <c r="AM9" s="77">
        <f t="shared" si="4"/>
        <v>11</v>
      </c>
      <c r="AN9" s="54">
        <f t="shared" si="9"/>
        <v>26</v>
      </c>
      <c r="AO9" s="11"/>
      <c r="AP9" s="75">
        <f t="shared" si="10"/>
        <v>13</v>
      </c>
      <c r="AQ9" s="76">
        <f t="shared" si="5"/>
        <v>9</v>
      </c>
      <c r="AR9" s="76">
        <f t="shared" si="6"/>
        <v>13</v>
      </c>
      <c r="AS9" s="78">
        <f t="shared" si="7"/>
        <v>10</v>
      </c>
      <c r="AT9" s="64">
        <f t="shared" si="11"/>
        <v>45</v>
      </c>
      <c r="AU9" s="54">
        <f t="shared" si="12"/>
        <v>-19</v>
      </c>
      <c r="AW9" s="23" t="str">
        <f t="shared" si="13"/>
        <v>D</v>
      </c>
      <c r="AX9" s="13" t="str">
        <f t="shared" si="14"/>
        <v>V</v>
      </c>
      <c r="AY9" s="13" t="str">
        <f t="shared" si="15"/>
        <v>D</v>
      </c>
      <c r="AZ9" s="24" t="str">
        <f t="shared" si="16"/>
        <v>V</v>
      </c>
      <c r="BA9" s="148"/>
      <c r="BB9" s="54">
        <f t="shared" si="35"/>
        <v>8</v>
      </c>
      <c r="BC9" s="2">
        <f t="shared" si="17"/>
        <v>11.18749</v>
      </c>
      <c r="BD9" s="2">
        <f>IF(AH9="","",SMALL(BC$6:BC$37,ROWS(AN$6:AN9)))</f>
        <v>2.7957699999999996</v>
      </c>
      <c r="BF9" s="101">
        <f>IF(BD9="","",IF(AND(BJ8=BJ9,BK8=BK9),BF8,$BF$6+3))</f>
        <v>3</v>
      </c>
      <c r="BG9" s="98">
        <f t="shared" si="18"/>
        <v>12</v>
      </c>
      <c r="BH9" s="69" t="str">
        <f t="shared" si="19"/>
        <v>L</v>
      </c>
      <c r="BI9" s="43" t="str">
        <f t="shared" si="20"/>
        <v>Savoie</v>
      </c>
      <c r="BJ9" s="107">
        <f t="shared" si="8"/>
        <v>10</v>
      </c>
      <c r="BK9" s="189">
        <f t="shared" si="21"/>
        <v>20</v>
      </c>
      <c r="BL9" s="187" t="str">
        <f t="shared" si="22"/>
        <v>V</v>
      </c>
      <c r="BM9" s="13" t="str">
        <f t="shared" si="23"/>
        <v>D</v>
      </c>
      <c r="BN9" s="13" t="str">
        <f t="shared" si="36"/>
        <v>V</v>
      </c>
      <c r="BO9" s="93" t="str">
        <f t="shared" si="37"/>
        <v>V</v>
      </c>
      <c r="BP9" s="23">
        <f t="shared" si="24"/>
        <v>10</v>
      </c>
      <c r="BQ9" s="13">
        <f t="shared" si="25"/>
        <v>8</v>
      </c>
      <c r="BR9" s="13">
        <f t="shared" si="26"/>
        <v>13</v>
      </c>
      <c r="BS9" s="93">
        <f t="shared" si="27"/>
        <v>13</v>
      </c>
      <c r="BT9" s="23">
        <f t="shared" si="28"/>
        <v>4</v>
      </c>
      <c r="BU9" s="13">
        <f t="shared" si="29"/>
        <v>13</v>
      </c>
      <c r="BV9" s="13">
        <f t="shared" si="30"/>
        <v>5</v>
      </c>
      <c r="BW9" s="93">
        <f t="shared" si="31"/>
        <v>2</v>
      </c>
      <c r="BX9" s="142">
        <f t="shared" si="38"/>
        <v>11</v>
      </c>
      <c r="BY9" s="140">
        <f t="shared" si="32"/>
        <v>13</v>
      </c>
      <c r="BZ9" s="140">
        <f t="shared" si="33"/>
        <v>7</v>
      </c>
      <c r="CA9" s="143">
        <f t="shared" si="34"/>
        <v>8</v>
      </c>
    </row>
    <row r="10" spans="1:79" ht="20.100000000000001" customHeight="1">
      <c r="A10" s="200">
        <v>3</v>
      </c>
      <c r="B10" s="128">
        <v>5</v>
      </c>
      <c r="C10" s="129">
        <f>+B11</f>
        <v>6</v>
      </c>
      <c r="D10" s="157" t="s">
        <v>13</v>
      </c>
      <c r="E10" s="152">
        <v>3</v>
      </c>
      <c r="F10" s="62">
        <f>+E11</f>
        <v>13</v>
      </c>
      <c r="G10" s="57">
        <f>IF(E10+E11=0,0,IF(E10=E11,2,IF(E10&gt;E11,3,1)))</f>
        <v>1</v>
      </c>
      <c r="H10" s="50"/>
      <c r="I10" s="198">
        <v>3</v>
      </c>
      <c r="J10" s="8">
        <f>+B37</f>
        <v>32</v>
      </c>
      <c r="K10" s="112">
        <f>+J11</f>
        <v>30</v>
      </c>
      <c r="L10" s="22" t="str">
        <f>+D37</f>
        <v>AF</v>
      </c>
      <c r="M10" s="8">
        <v>5</v>
      </c>
      <c r="N10" s="51">
        <f>+M11</f>
        <v>11</v>
      </c>
      <c r="O10" s="61">
        <f>IF(M10+M11=0,0,IF(M10=M11,2,IF(M10&gt;M11,3,1)))</f>
        <v>1</v>
      </c>
      <c r="P10" s="52"/>
      <c r="Q10" s="200">
        <v>3</v>
      </c>
      <c r="R10" s="45">
        <f>+B33</f>
        <v>28</v>
      </c>
      <c r="S10" s="118">
        <f>+R11</f>
        <v>15</v>
      </c>
      <c r="T10" s="32" t="str">
        <f>+D33</f>
        <v>AB</v>
      </c>
      <c r="U10" s="8">
        <v>4</v>
      </c>
      <c r="V10" s="51">
        <f>+U11</f>
        <v>13</v>
      </c>
      <c r="W10" s="61">
        <f>IF(U10+U11=0,0,IF(U10=U11,2,IF(U10&gt;U11,3,1)))</f>
        <v>1</v>
      </c>
      <c r="X10" s="52"/>
      <c r="Y10" s="200">
        <v>3</v>
      </c>
      <c r="Z10" s="45">
        <f>+B27</f>
        <v>22</v>
      </c>
      <c r="AA10" s="114">
        <f>+Z11</f>
        <v>17</v>
      </c>
      <c r="AB10" s="32" t="str">
        <f>+D27</f>
        <v>V</v>
      </c>
      <c r="AC10" s="45">
        <v>8</v>
      </c>
      <c r="AD10" s="148">
        <f>+AC11</f>
        <v>10</v>
      </c>
      <c r="AE10" s="61">
        <f>IF(AC10+AC11=0,0,IF(AC10=AC11,2,IF(AC10&gt;AC11,3,1)))</f>
        <v>1</v>
      </c>
      <c r="AF10" s="60"/>
      <c r="AG10" s="53">
        <v>5</v>
      </c>
      <c r="AH10" s="66" t="str">
        <f t="shared" si="0"/>
        <v>E</v>
      </c>
      <c r="AI10" s="75" t="s">
        <v>42</v>
      </c>
      <c r="AJ10" s="76">
        <f t="shared" si="1"/>
        <v>3</v>
      </c>
      <c r="AK10" s="76">
        <f t="shared" si="2"/>
        <v>10</v>
      </c>
      <c r="AL10" s="76">
        <f t="shared" si="3"/>
        <v>2</v>
      </c>
      <c r="AM10" s="77">
        <f t="shared" si="4"/>
        <v>11</v>
      </c>
      <c r="AN10" s="54">
        <f t="shared" si="9"/>
        <v>26</v>
      </c>
      <c r="AO10" s="11"/>
      <c r="AP10" s="75">
        <f t="shared" si="10"/>
        <v>13</v>
      </c>
      <c r="AQ10" s="76">
        <f t="shared" si="5"/>
        <v>13</v>
      </c>
      <c r="AR10" s="76">
        <f t="shared" si="6"/>
        <v>11</v>
      </c>
      <c r="AS10" s="78">
        <f t="shared" si="7"/>
        <v>5</v>
      </c>
      <c r="AT10" s="64">
        <f t="shared" si="11"/>
        <v>42</v>
      </c>
      <c r="AU10" s="54">
        <f t="shared" si="12"/>
        <v>-16</v>
      </c>
      <c r="AW10" s="23" t="str">
        <f t="shared" si="13"/>
        <v>D</v>
      </c>
      <c r="AX10" s="13" t="str">
        <f t="shared" si="14"/>
        <v>D</v>
      </c>
      <c r="AY10" s="13" t="str">
        <f t="shared" si="15"/>
        <v>D</v>
      </c>
      <c r="AZ10" s="24" t="str">
        <f t="shared" si="16"/>
        <v>V</v>
      </c>
      <c r="BA10" s="148"/>
      <c r="BB10" s="54">
        <f t="shared" si="35"/>
        <v>6</v>
      </c>
      <c r="BC10" s="2">
        <f t="shared" si="17"/>
        <v>23.157499999999999</v>
      </c>
      <c r="BD10" s="2">
        <f>IF(AH10="","",SMALL(BC$6:BC$37,ROWS(AN$6:AN10)))</f>
        <v>2.8060399999999999</v>
      </c>
      <c r="BF10" s="101">
        <f>IF(BD10="","",IF(AND(BJ9=BJ10,BK9=BK10),BF9,$BF$6+4))</f>
        <v>5</v>
      </c>
      <c r="BG10" s="98">
        <f t="shared" si="18"/>
        <v>9</v>
      </c>
      <c r="BH10" s="69" t="str">
        <f t="shared" si="19"/>
        <v>I</v>
      </c>
      <c r="BI10" s="43" t="str">
        <f t="shared" si="20"/>
        <v>Nouvelle Aquitaine 1</v>
      </c>
      <c r="BJ10" s="107">
        <f t="shared" si="8"/>
        <v>10</v>
      </c>
      <c r="BK10" s="189">
        <f t="shared" si="21"/>
        <v>19</v>
      </c>
      <c r="BL10" s="187" t="str">
        <f t="shared" si="22"/>
        <v>V</v>
      </c>
      <c r="BM10" s="13" t="str">
        <f t="shared" si="23"/>
        <v>D</v>
      </c>
      <c r="BN10" s="13" t="str">
        <f t="shared" si="36"/>
        <v>V</v>
      </c>
      <c r="BO10" s="93" t="str">
        <f t="shared" si="37"/>
        <v>V</v>
      </c>
      <c r="BP10" s="23">
        <f t="shared" si="24"/>
        <v>13</v>
      </c>
      <c r="BQ10" s="13">
        <f t="shared" si="25"/>
        <v>2</v>
      </c>
      <c r="BR10" s="13">
        <f t="shared" si="26"/>
        <v>13</v>
      </c>
      <c r="BS10" s="93">
        <f t="shared" si="27"/>
        <v>13</v>
      </c>
      <c r="BT10" s="23">
        <f t="shared" si="28"/>
        <v>2</v>
      </c>
      <c r="BU10" s="13">
        <f t="shared" si="29"/>
        <v>7</v>
      </c>
      <c r="BV10" s="13">
        <f t="shared" si="30"/>
        <v>2</v>
      </c>
      <c r="BW10" s="93">
        <f t="shared" si="31"/>
        <v>11</v>
      </c>
      <c r="BX10" s="142">
        <f t="shared" si="38"/>
        <v>10</v>
      </c>
      <c r="BY10" s="140">
        <f t="shared" si="32"/>
        <v>18</v>
      </c>
      <c r="BZ10" s="140">
        <f t="shared" si="33"/>
        <v>4</v>
      </c>
      <c r="CA10" s="143">
        <f t="shared" si="34"/>
        <v>32</v>
      </c>
    </row>
    <row r="11" spans="1:79" ht="20.100000000000001" customHeight="1" thickBot="1">
      <c r="A11" s="200"/>
      <c r="B11" s="130">
        <v>6</v>
      </c>
      <c r="C11" s="131">
        <f>+B10</f>
        <v>5</v>
      </c>
      <c r="D11" s="158" t="s">
        <v>14</v>
      </c>
      <c r="E11" s="154">
        <v>13</v>
      </c>
      <c r="F11" s="63">
        <f>+E10</f>
        <v>3</v>
      </c>
      <c r="G11" s="14">
        <f>IF(E10+E11=0,0,IF(E10=E11,2,IF(E10&lt;E11,3,1)))</f>
        <v>3</v>
      </c>
      <c r="H11" s="47"/>
      <c r="I11" s="199"/>
      <c r="J11" s="147">
        <f>+B35</f>
        <v>30</v>
      </c>
      <c r="K11" s="113">
        <f>+J10</f>
        <v>32</v>
      </c>
      <c r="L11" s="150" t="str">
        <f>+D35</f>
        <v>AD</v>
      </c>
      <c r="M11" s="147">
        <v>11</v>
      </c>
      <c r="N11" s="40">
        <f>+M10</f>
        <v>5</v>
      </c>
      <c r="O11" s="44">
        <f>IF(M10+M11=0,0,IF(M10=M11,2,IF(M10&lt;M11,3,1)))</f>
        <v>3</v>
      </c>
      <c r="P11" s="48"/>
      <c r="Q11" s="200"/>
      <c r="R11" s="58">
        <f>+B20</f>
        <v>15</v>
      </c>
      <c r="S11" s="119">
        <f>+R10</f>
        <v>28</v>
      </c>
      <c r="T11" s="59" t="str">
        <f>+D20</f>
        <v>O</v>
      </c>
      <c r="U11" s="147">
        <v>13</v>
      </c>
      <c r="V11" s="40">
        <f>+U10</f>
        <v>4</v>
      </c>
      <c r="W11" s="44">
        <f>IF(U10+U11=0,0,IF(U10=U11,2,IF(U10&lt;U11,3,1)))</f>
        <v>3</v>
      </c>
      <c r="X11" s="48"/>
      <c r="Y11" s="200"/>
      <c r="Z11" s="58">
        <f>+B22</f>
        <v>17</v>
      </c>
      <c r="AA11" s="115">
        <f>+Z10</f>
        <v>22</v>
      </c>
      <c r="AB11" s="59" t="str">
        <f>+D22</f>
        <v>Q</v>
      </c>
      <c r="AC11" s="58">
        <v>10</v>
      </c>
      <c r="AD11" s="148">
        <f>+AC10</f>
        <v>8</v>
      </c>
      <c r="AE11" s="44">
        <f>IF(AC10+AC11=0,0,IF(AC10=AC11,2,IF(AC10&lt;AC11,3,1)))</f>
        <v>3</v>
      </c>
      <c r="AF11" s="148"/>
      <c r="AG11" s="49">
        <v>6</v>
      </c>
      <c r="AH11" s="66" t="str">
        <f t="shared" si="0"/>
        <v>F</v>
      </c>
      <c r="AI11" s="75" t="s">
        <v>43</v>
      </c>
      <c r="AJ11" s="76">
        <f t="shared" si="1"/>
        <v>13</v>
      </c>
      <c r="AK11" s="76">
        <f t="shared" si="2"/>
        <v>2</v>
      </c>
      <c r="AL11" s="76">
        <f t="shared" si="3"/>
        <v>13</v>
      </c>
      <c r="AM11" s="77">
        <f t="shared" si="4"/>
        <v>13</v>
      </c>
      <c r="AN11" s="54">
        <f t="shared" si="9"/>
        <v>41</v>
      </c>
      <c r="AO11" s="11"/>
      <c r="AP11" s="75">
        <f t="shared" si="10"/>
        <v>3</v>
      </c>
      <c r="AQ11" s="76">
        <f t="shared" si="5"/>
        <v>7</v>
      </c>
      <c r="AR11" s="76">
        <f t="shared" si="6"/>
        <v>2</v>
      </c>
      <c r="AS11" s="78">
        <f t="shared" si="7"/>
        <v>11</v>
      </c>
      <c r="AT11" s="64">
        <f t="shared" si="11"/>
        <v>23</v>
      </c>
      <c r="AU11" s="54">
        <f t="shared" si="12"/>
        <v>18</v>
      </c>
      <c r="AW11" s="23" t="str">
        <f t="shared" si="13"/>
        <v>V</v>
      </c>
      <c r="AX11" s="13" t="str">
        <f t="shared" si="14"/>
        <v>D</v>
      </c>
      <c r="AY11" s="13" t="str">
        <f t="shared" si="15"/>
        <v>V</v>
      </c>
      <c r="AZ11" s="24" t="str">
        <f t="shared" si="16"/>
        <v>V</v>
      </c>
      <c r="BA11" s="148"/>
      <c r="BB11" s="54">
        <f t="shared" si="35"/>
        <v>10</v>
      </c>
      <c r="BC11" s="2">
        <f t="shared" si="17"/>
        <v>2.8160099999999995</v>
      </c>
      <c r="BD11" s="2">
        <f>IF(AH11="","",SMALL(BC$6:BC$37,ROWS(AN$6:AN11)))</f>
        <v>2.8160099999999995</v>
      </c>
      <c r="BF11" s="101">
        <f>IF(BD11="","",IF(AND(BJ10=BJ11,BK10=BK11),BF10,$BF$6+5))</f>
        <v>6</v>
      </c>
      <c r="BG11" s="98">
        <f t="shared" si="18"/>
        <v>6</v>
      </c>
      <c r="BH11" s="69" t="str">
        <f t="shared" si="19"/>
        <v>F</v>
      </c>
      <c r="BI11" s="43" t="str">
        <f t="shared" si="20"/>
        <v>Ile de FRANCE</v>
      </c>
      <c r="BJ11" s="107">
        <f t="shared" si="8"/>
        <v>10</v>
      </c>
      <c r="BK11" s="189">
        <f t="shared" si="21"/>
        <v>18</v>
      </c>
      <c r="BL11" s="187" t="str">
        <f t="shared" si="22"/>
        <v>V</v>
      </c>
      <c r="BM11" s="13" t="str">
        <f t="shared" si="23"/>
        <v>D</v>
      </c>
      <c r="BN11" s="13" t="str">
        <f t="shared" si="36"/>
        <v>V</v>
      </c>
      <c r="BO11" s="93" t="str">
        <f t="shared" si="37"/>
        <v>V</v>
      </c>
      <c r="BP11" s="23">
        <f t="shared" si="24"/>
        <v>13</v>
      </c>
      <c r="BQ11" s="13">
        <f t="shared" si="25"/>
        <v>2</v>
      </c>
      <c r="BR11" s="13">
        <f t="shared" si="26"/>
        <v>13</v>
      </c>
      <c r="BS11" s="93">
        <f t="shared" si="27"/>
        <v>13</v>
      </c>
      <c r="BT11" s="23">
        <f t="shared" si="28"/>
        <v>3</v>
      </c>
      <c r="BU11" s="13">
        <f t="shared" si="29"/>
        <v>7</v>
      </c>
      <c r="BV11" s="13">
        <f t="shared" si="30"/>
        <v>2</v>
      </c>
      <c r="BW11" s="93">
        <f t="shared" si="31"/>
        <v>11</v>
      </c>
      <c r="BX11" s="142">
        <f t="shared" si="38"/>
        <v>5</v>
      </c>
      <c r="BY11" s="140">
        <f t="shared" si="32"/>
        <v>20</v>
      </c>
      <c r="BZ11" s="140">
        <f t="shared" si="33"/>
        <v>3</v>
      </c>
      <c r="CA11" s="143">
        <f t="shared" si="34"/>
        <v>1</v>
      </c>
    </row>
    <row r="12" spans="1:79" ht="20.100000000000001" customHeight="1">
      <c r="A12" s="198">
        <v>4</v>
      </c>
      <c r="B12" s="124">
        <v>7</v>
      </c>
      <c r="C12" s="125">
        <f>+B13</f>
        <v>8</v>
      </c>
      <c r="D12" s="159" t="s">
        <v>15</v>
      </c>
      <c r="E12" s="160">
        <v>10</v>
      </c>
      <c r="F12" s="35">
        <f>+E13</f>
        <v>13</v>
      </c>
      <c r="G12" s="61">
        <f>IF(E12+E13=0,0,IF(E12=E13,2,IF(E12&gt;E13,3,1)))</f>
        <v>1</v>
      </c>
      <c r="H12" s="50"/>
      <c r="I12" s="200">
        <v>4</v>
      </c>
      <c r="J12" s="45">
        <f>+B18</f>
        <v>13</v>
      </c>
      <c r="K12" s="114">
        <f>+J13</f>
        <v>12</v>
      </c>
      <c r="L12" s="109" t="str">
        <f>+D18</f>
        <v>M</v>
      </c>
      <c r="M12" s="45">
        <v>13</v>
      </c>
      <c r="N12" s="51">
        <f>+M13</f>
        <v>8</v>
      </c>
      <c r="O12" s="57">
        <f>IF(M12+M13=0,0,IF(M12=M13,2,IF(M12&gt;M13,3,1)))</f>
        <v>3</v>
      </c>
      <c r="P12" s="52"/>
      <c r="Q12" s="198">
        <v>4</v>
      </c>
      <c r="R12" s="8">
        <f>+B7</f>
        <v>2</v>
      </c>
      <c r="S12" s="116">
        <f>+R13</f>
        <v>30</v>
      </c>
      <c r="T12" s="8" t="str">
        <f>+D7</f>
        <v>B</v>
      </c>
      <c r="U12" s="8">
        <v>10</v>
      </c>
      <c r="V12" s="51">
        <f>+U13</f>
        <v>13</v>
      </c>
      <c r="W12" s="57">
        <f>IF(U12+U13=0,0,IF(U12=U13,2,IF(U12&gt;U13,3,1)))</f>
        <v>1</v>
      </c>
      <c r="X12" s="52"/>
      <c r="Y12" s="198">
        <v>4</v>
      </c>
      <c r="Z12" s="8">
        <f>+B36</f>
        <v>31</v>
      </c>
      <c r="AA12" s="112">
        <f>+Z13</f>
        <v>18</v>
      </c>
      <c r="AB12" s="19" t="str">
        <f>+D36</f>
        <v>AE</v>
      </c>
      <c r="AC12" s="8">
        <v>11</v>
      </c>
      <c r="AD12" s="37">
        <f>+AC13</f>
        <v>9</v>
      </c>
      <c r="AE12" s="57">
        <f>IF(AC12+AC13=0,0,IF(AC12=AC13,2,IF(AC12&gt;AC13,3,1)))</f>
        <v>3</v>
      </c>
      <c r="AF12" s="60"/>
      <c r="AG12" s="49">
        <v>7</v>
      </c>
      <c r="AH12" s="66" t="str">
        <f t="shared" si="0"/>
        <v>G</v>
      </c>
      <c r="AI12" s="75" t="s">
        <v>91</v>
      </c>
      <c r="AJ12" s="76">
        <f t="shared" si="1"/>
        <v>10</v>
      </c>
      <c r="AK12" s="76">
        <f t="shared" si="2"/>
        <v>11</v>
      </c>
      <c r="AL12" s="76">
        <f t="shared" si="3"/>
        <v>5</v>
      </c>
      <c r="AM12" s="77">
        <f t="shared" si="4"/>
        <v>6</v>
      </c>
      <c r="AN12" s="54">
        <f t="shared" si="9"/>
        <v>32</v>
      </c>
      <c r="AO12" s="11"/>
      <c r="AP12" s="75">
        <f t="shared" si="10"/>
        <v>13</v>
      </c>
      <c r="AQ12" s="76">
        <f t="shared" si="5"/>
        <v>10</v>
      </c>
      <c r="AR12" s="76">
        <f t="shared" si="6"/>
        <v>13</v>
      </c>
      <c r="AS12" s="78">
        <f t="shared" si="7"/>
        <v>12</v>
      </c>
      <c r="AT12" s="64">
        <f t="shared" si="11"/>
        <v>48</v>
      </c>
      <c r="AU12" s="54">
        <f t="shared" si="12"/>
        <v>-16</v>
      </c>
      <c r="AW12" s="23" t="str">
        <f t="shared" si="13"/>
        <v>D</v>
      </c>
      <c r="AX12" s="13" t="str">
        <f t="shared" si="14"/>
        <v>V</v>
      </c>
      <c r="AY12" s="13" t="str">
        <f t="shared" si="15"/>
        <v>D</v>
      </c>
      <c r="AZ12" s="24" t="str">
        <f t="shared" si="16"/>
        <v>D</v>
      </c>
      <c r="BA12" s="148"/>
      <c r="BB12" s="54">
        <f t="shared" si="35"/>
        <v>6</v>
      </c>
      <c r="BC12" s="2">
        <f t="shared" si="17"/>
        <v>23.15692</v>
      </c>
      <c r="BD12" s="2">
        <f>IF(AH12="","",SMALL(BC$6:BC$37,ROWS(AN$6:AN12)))</f>
        <v>2.8561099999999997</v>
      </c>
      <c r="BF12" s="101">
        <f>IF(BD12="","",IF(AND(BJ11=BJ12,BK11=BK12),BF11,$BF$6+6))</f>
        <v>7</v>
      </c>
      <c r="BG12" s="98">
        <f t="shared" si="18"/>
        <v>26</v>
      </c>
      <c r="BH12" s="69" t="str">
        <f t="shared" si="19"/>
        <v>Z</v>
      </c>
      <c r="BI12" s="43" t="str">
        <f t="shared" si="20"/>
        <v>Ain</v>
      </c>
      <c r="BJ12" s="107">
        <f t="shared" si="8"/>
        <v>10</v>
      </c>
      <c r="BK12" s="189">
        <f t="shared" si="21"/>
        <v>14</v>
      </c>
      <c r="BL12" s="187" t="str">
        <f t="shared" si="22"/>
        <v>V</v>
      </c>
      <c r="BM12" s="13" t="str">
        <f t="shared" si="23"/>
        <v>D</v>
      </c>
      <c r="BN12" s="13" t="str">
        <f t="shared" si="36"/>
        <v>V</v>
      </c>
      <c r="BO12" s="93" t="str">
        <f t="shared" si="37"/>
        <v>V</v>
      </c>
      <c r="BP12" s="23">
        <f t="shared" si="24"/>
        <v>13</v>
      </c>
      <c r="BQ12" s="13">
        <f t="shared" si="25"/>
        <v>4</v>
      </c>
      <c r="BR12" s="13">
        <f t="shared" si="26"/>
        <v>13</v>
      </c>
      <c r="BS12" s="93">
        <f t="shared" si="27"/>
        <v>12</v>
      </c>
      <c r="BT12" s="23">
        <f t="shared" si="28"/>
        <v>5</v>
      </c>
      <c r="BU12" s="13">
        <f t="shared" si="29"/>
        <v>9</v>
      </c>
      <c r="BV12" s="13">
        <f t="shared" si="30"/>
        <v>8</v>
      </c>
      <c r="BW12" s="93">
        <f t="shared" si="31"/>
        <v>6</v>
      </c>
      <c r="BX12" s="142">
        <f t="shared" si="38"/>
        <v>25</v>
      </c>
      <c r="BY12" s="140">
        <f t="shared" si="32"/>
        <v>27</v>
      </c>
      <c r="BZ12" s="140">
        <f t="shared" si="33"/>
        <v>19</v>
      </c>
      <c r="CA12" s="143">
        <f t="shared" si="34"/>
        <v>7</v>
      </c>
    </row>
    <row r="13" spans="1:79" ht="20.100000000000001" customHeight="1" thickBot="1">
      <c r="A13" s="199"/>
      <c r="B13" s="126">
        <v>8</v>
      </c>
      <c r="C13" s="127">
        <f>+B12</f>
        <v>7</v>
      </c>
      <c r="D13" s="161" t="s">
        <v>16</v>
      </c>
      <c r="E13" s="156">
        <v>13</v>
      </c>
      <c r="F13" s="35">
        <f>+E12</f>
        <v>10</v>
      </c>
      <c r="G13" s="44">
        <f>IF(E12+E13=0,0,IF(E12=E13,2,IF(E12&lt;E13,3,1)))</f>
        <v>3</v>
      </c>
      <c r="H13" s="47"/>
      <c r="I13" s="200"/>
      <c r="J13" s="58">
        <f>+B17</f>
        <v>12</v>
      </c>
      <c r="K13" s="115">
        <f>+J12</f>
        <v>13</v>
      </c>
      <c r="L13" s="110" t="str">
        <f>+D17</f>
        <v>L</v>
      </c>
      <c r="M13" s="58">
        <v>8</v>
      </c>
      <c r="N13" s="40">
        <f>+M12</f>
        <v>13</v>
      </c>
      <c r="O13" s="14">
        <f>IF(M12+M13=0,0,IF(M12=M13,2,IF(M12&lt;M13,3,1)))</f>
        <v>1</v>
      </c>
      <c r="P13" s="48"/>
      <c r="Q13" s="199"/>
      <c r="R13" s="147">
        <f>+B35</f>
        <v>30</v>
      </c>
      <c r="S13" s="117">
        <f>+R12</f>
        <v>2</v>
      </c>
      <c r="T13" s="14" t="str">
        <f>+D35</f>
        <v>AD</v>
      </c>
      <c r="U13" s="147">
        <v>13</v>
      </c>
      <c r="V13" s="40">
        <f>+U12</f>
        <v>10</v>
      </c>
      <c r="W13" s="14">
        <f>IF(U12+U13=0,0,IF(U12=U13,2,IF(U12&lt;U13,3,1)))</f>
        <v>3</v>
      </c>
      <c r="X13" s="48"/>
      <c r="Y13" s="199"/>
      <c r="Z13" s="147">
        <f>+B23</f>
        <v>18</v>
      </c>
      <c r="AA13" s="113">
        <f>+Z12</f>
        <v>31</v>
      </c>
      <c r="AB13" s="31" t="str">
        <f>+D23</f>
        <v>R</v>
      </c>
      <c r="AC13" s="147">
        <v>9</v>
      </c>
      <c r="AD13" s="149">
        <f>+AC12</f>
        <v>11</v>
      </c>
      <c r="AE13" s="14">
        <f>IF(AC12+AC13=0,0,IF(AC12=AC13,2,IF(AC12&lt;AC13,3,1)))</f>
        <v>1</v>
      </c>
      <c r="AF13" s="148"/>
      <c r="AG13" s="53">
        <v>8</v>
      </c>
      <c r="AH13" s="66" t="str">
        <f t="shared" si="0"/>
        <v>H</v>
      </c>
      <c r="AI13" s="75" t="s">
        <v>44</v>
      </c>
      <c r="AJ13" s="76">
        <f t="shared" si="1"/>
        <v>13</v>
      </c>
      <c r="AK13" s="76">
        <f t="shared" si="2"/>
        <v>11</v>
      </c>
      <c r="AL13" s="76">
        <f t="shared" si="3"/>
        <v>4</v>
      </c>
      <c r="AM13" s="77">
        <f t="shared" si="4"/>
        <v>2</v>
      </c>
      <c r="AN13" s="54">
        <f t="shared" si="9"/>
        <v>30</v>
      </c>
      <c r="AO13" s="11"/>
      <c r="AP13" s="75">
        <f t="shared" si="10"/>
        <v>10</v>
      </c>
      <c r="AQ13" s="76">
        <f t="shared" si="5"/>
        <v>9</v>
      </c>
      <c r="AR13" s="76">
        <f t="shared" si="6"/>
        <v>13</v>
      </c>
      <c r="AS13" s="78">
        <f t="shared" si="7"/>
        <v>13</v>
      </c>
      <c r="AT13" s="64">
        <f t="shared" si="11"/>
        <v>45</v>
      </c>
      <c r="AU13" s="54">
        <f t="shared" si="12"/>
        <v>-15</v>
      </c>
      <c r="AW13" s="23" t="str">
        <f t="shared" si="13"/>
        <v>V</v>
      </c>
      <c r="AX13" s="13" t="str">
        <f t="shared" si="14"/>
        <v>V</v>
      </c>
      <c r="AY13" s="13" t="str">
        <f t="shared" si="15"/>
        <v>D</v>
      </c>
      <c r="AZ13" s="24" t="str">
        <f t="shared" si="16"/>
        <v>D</v>
      </c>
      <c r="BA13" s="148"/>
      <c r="BB13" s="54">
        <f t="shared" si="35"/>
        <v>8</v>
      </c>
      <c r="BC13" s="2">
        <f t="shared" si="17"/>
        <v>11.147130000000001</v>
      </c>
      <c r="BD13" s="2">
        <f>IF(AH13="","",SMALL(BC$6:BC$37,ROWS(AN$6:AN13)))</f>
        <v>2.9358799999999996</v>
      </c>
      <c r="BF13" s="101">
        <f>IF(BD13="","",IF(AND(BJ12=BJ13,BK12=BK13),BF12,$BF$6+7))</f>
        <v>8</v>
      </c>
      <c r="BG13" s="98">
        <f t="shared" si="18"/>
        <v>13</v>
      </c>
      <c r="BH13" s="69" t="str">
        <f t="shared" si="19"/>
        <v>M</v>
      </c>
      <c r="BI13" s="43" t="str">
        <f t="shared" si="20"/>
        <v>Nouvelle Aquitaine 3</v>
      </c>
      <c r="BJ13" s="107">
        <f t="shared" si="8"/>
        <v>10</v>
      </c>
      <c r="BK13" s="189">
        <f t="shared" si="21"/>
        <v>6</v>
      </c>
      <c r="BL13" s="187" t="str">
        <f t="shared" si="22"/>
        <v>V</v>
      </c>
      <c r="BM13" s="13" t="str">
        <f t="shared" si="23"/>
        <v>V</v>
      </c>
      <c r="BN13" s="13" t="str">
        <f t="shared" si="36"/>
        <v>D</v>
      </c>
      <c r="BO13" s="93" t="str">
        <f t="shared" si="37"/>
        <v>V</v>
      </c>
      <c r="BP13" s="23">
        <f t="shared" si="24"/>
        <v>13</v>
      </c>
      <c r="BQ13" s="13">
        <f t="shared" si="25"/>
        <v>13</v>
      </c>
      <c r="BR13" s="13">
        <f t="shared" si="26"/>
        <v>6</v>
      </c>
      <c r="BS13" s="93">
        <f t="shared" si="27"/>
        <v>11</v>
      </c>
      <c r="BT13" s="23">
        <f t="shared" si="28"/>
        <v>9</v>
      </c>
      <c r="BU13" s="13">
        <f t="shared" si="29"/>
        <v>8</v>
      </c>
      <c r="BV13" s="13">
        <f t="shared" si="30"/>
        <v>12</v>
      </c>
      <c r="BW13" s="93">
        <f t="shared" si="31"/>
        <v>8</v>
      </c>
      <c r="BX13" s="142">
        <f t="shared" si="38"/>
        <v>14</v>
      </c>
      <c r="BY13" s="140">
        <f t="shared" si="32"/>
        <v>12</v>
      </c>
      <c r="BZ13" s="140">
        <f t="shared" si="33"/>
        <v>17</v>
      </c>
      <c r="CA13" s="143">
        <f t="shared" si="34"/>
        <v>23</v>
      </c>
    </row>
    <row r="14" spans="1:79" ht="20.100000000000001" customHeight="1">
      <c r="A14" s="198">
        <v>5</v>
      </c>
      <c r="B14" s="120">
        <v>9</v>
      </c>
      <c r="C14" s="121">
        <f>+B15</f>
        <v>10</v>
      </c>
      <c r="D14" s="159" t="s">
        <v>17</v>
      </c>
      <c r="E14" s="152">
        <v>13</v>
      </c>
      <c r="F14" s="62">
        <f>+E15</f>
        <v>2</v>
      </c>
      <c r="G14" s="57">
        <f>IF(E14+E15=0,0,IF(E14=E15,2,IF(E14&gt;E15,3,1)))</f>
        <v>3</v>
      </c>
      <c r="H14" s="50"/>
      <c r="I14" s="198">
        <v>5</v>
      </c>
      <c r="J14" s="8">
        <f>+B28</f>
        <v>23</v>
      </c>
      <c r="K14" s="112">
        <f>+J15</f>
        <v>28</v>
      </c>
      <c r="L14" s="22" t="str">
        <f>+D28</f>
        <v>W</v>
      </c>
      <c r="M14" s="8">
        <v>4</v>
      </c>
      <c r="N14" s="51">
        <f>+M15</f>
        <v>13</v>
      </c>
      <c r="O14" s="61">
        <f>IF(M14+M15=0,0,IF(M14=M15,2,IF(M14&gt;M15,3,1)))</f>
        <v>1</v>
      </c>
      <c r="P14" s="52"/>
      <c r="Q14" s="200">
        <v>5</v>
      </c>
      <c r="R14" s="45">
        <f>+B15</f>
        <v>10</v>
      </c>
      <c r="S14" s="118">
        <f>+R15</f>
        <v>8</v>
      </c>
      <c r="T14" s="32" t="str">
        <f>+D15</f>
        <v>J</v>
      </c>
      <c r="U14" s="8">
        <v>13</v>
      </c>
      <c r="V14" s="51">
        <f>+U15</f>
        <v>4</v>
      </c>
      <c r="W14" s="61">
        <f>IF(U14+U15=0,0,IF(U14=U15,2,IF(U14&gt;U15,3,1)))</f>
        <v>3</v>
      </c>
      <c r="X14" s="52"/>
      <c r="Y14" s="200">
        <v>5</v>
      </c>
      <c r="Z14" s="45">
        <f>+B16</f>
        <v>11</v>
      </c>
      <c r="AA14" s="114">
        <f>+Z15</f>
        <v>25</v>
      </c>
      <c r="AB14" s="32" t="str">
        <f>+D16</f>
        <v>K</v>
      </c>
      <c r="AC14" s="45">
        <v>13</v>
      </c>
      <c r="AD14" s="148">
        <f>+AC15</f>
        <v>8</v>
      </c>
      <c r="AE14" s="61">
        <f>IF(AC14+AC15=0,0,IF(AC14=AC15,2,IF(AC14&gt;AC15,3,1)))</f>
        <v>3</v>
      </c>
      <c r="AF14" s="60"/>
      <c r="AG14" s="53">
        <v>9</v>
      </c>
      <c r="AH14" s="66" t="str">
        <f t="shared" si="0"/>
        <v>I</v>
      </c>
      <c r="AI14" s="75" t="s">
        <v>80</v>
      </c>
      <c r="AJ14" s="76">
        <f t="shared" si="1"/>
        <v>13</v>
      </c>
      <c r="AK14" s="76">
        <f t="shared" si="2"/>
        <v>2</v>
      </c>
      <c r="AL14" s="76">
        <f t="shared" si="3"/>
        <v>13</v>
      </c>
      <c r="AM14" s="77">
        <f t="shared" si="4"/>
        <v>13</v>
      </c>
      <c r="AN14" s="54">
        <f t="shared" si="9"/>
        <v>41</v>
      </c>
      <c r="AO14" s="11"/>
      <c r="AP14" s="75">
        <f t="shared" si="10"/>
        <v>2</v>
      </c>
      <c r="AQ14" s="76">
        <f t="shared" si="5"/>
        <v>7</v>
      </c>
      <c r="AR14" s="76">
        <f t="shared" si="6"/>
        <v>2</v>
      </c>
      <c r="AS14" s="78">
        <f t="shared" si="7"/>
        <v>11</v>
      </c>
      <c r="AT14" s="64">
        <f t="shared" si="11"/>
        <v>22</v>
      </c>
      <c r="AU14" s="54">
        <f t="shared" si="12"/>
        <v>19</v>
      </c>
      <c r="AW14" s="23" t="str">
        <f t="shared" si="13"/>
        <v>V</v>
      </c>
      <c r="AX14" s="13" t="str">
        <f t="shared" si="14"/>
        <v>D</v>
      </c>
      <c r="AY14" s="13" t="str">
        <f t="shared" si="15"/>
        <v>V</v>
      </c>
      <c r="AZ14" s="24" t="str">
        <f t="shared" si="16"/>
        <v>V</v>
      </c>
      <c r="BA14" s="148"/>
      <c r="BB14" s="54">
        <f t="shared" si="35"/>
        <v>10</v>
      </c>
      <c r="BC14" s="2">
        <f t="shared" si="17"/>
        <v>2.8060399999999999</v>
      </c>
      <c r="BD14" s="2">
        <f>IF(AH14="","",SMALL(BC$6:BC$37,ROWS(AN$6:AN14)))</f>
        <v>2.93635</v>
      </c>
      <c r="BF14" s="101">
        <f>IF(BD14="","",IF(AND(BJ13=BJ14,BK13=BK14),BF13,$BF$6+8))</f>
        <v>8</v>
      </c>
      <c r="BG14" s="98">
        <f t="shared" si="18"/>
        <v>30</v>
      </c>
      <c r="BH14" s="69" t="str">
        <f t="shared" si="19"/>
        <v>AD</v>
      </c>
      <c r="BI14" s="43" t="str">
        <f t="shared" si="20"/>
        <v>Nouvelle Aquitaine</v>
      </c>
      <c r="BJ14" s="107">
        <f t="shared" si="8"/>
        <v>10</v>
      </c>
      <c r="BK14" s="189">
        <f t="shared" si="21"/>
        <v>6</v>
      </c>
      <c r="BL14" s="187" t="str">
        <f t="shared" si="22"/>
        <v>V</v>
      </c>
      <c r="BM14" s="13" t="str">
        <f t="shared" si="23"/>
        <v>V</v>
      </c>
      <c r="BN14" s="13" t="str">
        <f t="shared" si="36"/>
        <v>V</v>
      </c>
      <c r="BO14" s="93" t="str">
        <f t="shared" si="37"/>
        <v>D</v>
      </c>
      <c r="BP14" s="23">
        <f t="shared" si="24"/>
        <v>12</v>
      </c>
      <c r="BQ14" s="13">
        <f t="shared" si="25"/>
        <v>11</v>
      </c>
      <c r="BR14" s="13">
        <f t="shared" si="26"/>
        <v>13</v>
      </c>
      <c r="BS14" s="93">
        <f t="shared" si="27"/>
        <v>4</v>
      </c>
      <c r="BT14" s="23">
        <f t="shared" si="28"/>
        <v>6</v>
      </c>
      <c r="BU14" s="13">
        <f t="shared" si="29"/>
        <v>5</v>
      </c>
      <c r="BV14" s="13">
        <f t="shared" si="30"/>
        <v>10</v>
      </c>
      <c r="BW14" s="93">
        <f t="shared" si="31"/>
        <v>13</v>
      </c>
      <c r="BX14" s="142">
        <f t="shared" si="38"/>
        <v>29</v>
      </c>
      <c r="BY14" s="140">
        <f t="shared" si="32"/>
        <v>32</v>
      </c>
      <c r="BZ14" s="140">
        <f t="shared" si="33"/>
        <v>2</v>
      </c>
      <c r="CA14" s="143">
        <f t="shared" si="34"/>
        <v>21</v>
      </c>
    </row>
    <row r="15" spans="1:79" ht="20.100000000000001" customHeight="1" thickBot="1">
      <c r="A15" s="199"/>
      <c r="B15" s="122">
        <v>10</v>
      </c>
      <c r="C15" s="123">
        <f>+B14</f>
        <v>9</v>
      </c>
      <c r="D15" s="162" t="s">
        <v>18</v>
      </c>
      <c r="E15" s="154">
        <v>2</v>
      </c>
      <c r="F15" s="63">
        <f>+E14</f>
        <v>13</v>
      </c>
      <c r="G15" s="14">
        <f>IF(E14+E15=0,0,IF(E14=E15,2,IF(E14&lt;E15,3,1)))</f>
        <v>1</v>
      </c>
      <c r="H15" s="47"/>
      <c r="I15" s="199"/>
      <c r="J15" s="147">
        <f>+B33</f>
        <v>28</v>
      </c>
      <c r="K15" s="113">
        <f>+J14</f>
        <v>23</v>
      </c>
      <c r="L15" s="150" t="str">
        <f>+D33</f>
        <v>AB</v>
      </c>
      <c r="M15" s="147">
        <v>13</v>
      </c>
      <c r="N15" s="40">
        <f>+M14</f>
        <v>4</v>
      </c>
      <c r="O15" s="44">
        <f>IF(M14+M15=0,0,IF(M14=M15,2,IF(M14&lt;M15,3,1)))</f>
        <v>3</v>
      </c>
      <c r="P15" s="48"/>
      <c r="Q15" s="200"/>
      <c r="R15" s="58">
        <f>+B13</f>
        <v>8</v>
      </c>
      <c r="S15" s="119">
        <f>+R14</f>
        <v>10</v>
      </c>
      <c r="T15" s="59" t="str">
        <f>+D13</f>
        <v>H</v>
      </c>
      <c r="U15" s="147">
        <v>4</v>
      </c>
      <c r="V15" s="40">
        <f>+U14</f>
        <v>13</v>
      </c>
      <c r="W15" s="44">
        <f>IF(U14+U15=0,0,IF(U14=U15,2,IF(U14&lt;U15,3,1)))</f>
        <v>1</v>
      </c>
      <c r="X15" s="48"/>
      <c r="Y15" s="200"/>
      <c r="Z15" s="58">
        <f>+B30</f>
        <v>25</v>
      </c>
      <c r="AA15" s="115">
        <f>+Z14</f>
        <v>11</v>
      </c>
      <c r="AB15" s="59" t="str">
        <f>+D30</f>
        <v>Y</v>
      </c>
      <c r="AC15" s="58">
        <v>8</v>
      </c>
      <c r="AD15" s="148">
        <f>+AC14</f>
        <v>13</v>
      </c>
      <c r="AE15" s="44">
        <f>IF(AC14+AC15=0,0,IF(AC14=AC15,2,IF(AC14&lt;AC15,3,1)))</f>
        <v>1</v>
      </c>
      <c r="AF15" s="148"/>
      <c r="AG15" s="49">
        <v>10</v>
      </c>
      <c r="AH15" s="66" t="str">
        <f t="shared" si="0"/>
        <v>J</v>
      </c>
      <c r="AI15" s="75" t="s">
        <v>81</v>
      </c>
      <c r="AJ15" s="76">
        <f t="shared" si="1"/>
        <v>2</v>
      </c>
      <c r="AK15" s="76">
        <f t="shared" si="2"/>
        <v>8</v>
      </c>
      <c r="AL15" s="76">
        <f t="shared" si="3"/>
        <v>13</v>
      </c>
      <c r="AM15" s="77">
        <f t="shared" si="4"/>
        <v>9</v>
      </c>
      <c r="AN15" s="54">
        <f t="shared" si="9"/>
        <v>32</v>
      </c>
      <c r="AO15" s="11"/>
      <c r="AP15" s="75">
        <f t="shared" si="10"/>
        <v>13</v>
      </c>
      <c r="AQ15" s="76">
        <f t="shared" si="5"/>
        <v>13</v>
      </c>
      <c r="AR15" s="76">
        <f t="shared" si="6"/>
        <v>4</v>
      </c>
      <c r="AS15" s="78">
        <f t="shared" si="7"/>
        <v>13</v>
      </c>
      <c r="AT15" s="64">
        <f t="shared" si="11"/>
        <v>43</v>
      </c>
      <c r="AU15" s="54">
        <f t="shared" si="12"/>
        <v>-11</v>
      </c>
      <c r="AW15" s="23" t="str">
        <f t="shared" si="13"/>
        <v>D</v>
      </c>
      <c r="AX15" s="13" t="str">
        <f t="shared" si="14"/>
        <v>D</v>
      </c>
      <c r="AY15" s="13" t="str">
        <f t="shared" si="15"/>
        <v>V</v>
      </c>
      <c r="AZ15" s="24" t="str">
        <f t="shared" si="16"/>
        <v>D</v>
      </c>
      <c r="BA15" s="148"/>
      <c r="BB15" s="54">
        <f t="shared" si="35"/>
        <v>6</v>
      </c>
      <c r="BC15" s="2">
        <f t="shared" si="17"/>
        <v>23.106950000000001</v>
      </c>
      <c r="BD15" s="2">
        <f>IF(AH15="","",SMALL(BC$6:BC$37,ROWS(AN$6:AN15)))</f>
        <v>3.0059399999999998</v>
      </c>
      <c r="BF15" s="101">
        <f>IF(BD15="","",IF(AND(BJ14=BJ15,BK14=BK15),BF14,$BF$6+9))</f>
        <v>10</v>
      </c>
      <c r="BG15" s="98">
        <f t="shared" si="18"/>
        <v>29</v>
      </c>
      <c r="BH15" s="69" t="str">
        <f t="shared" si="19"/>
        <v>AC</v>
      </c>
      <c r="BI15" s="43" t="str">
        <f t="shared" si="20"/>
        <v>Ain</v>
      </c>
      <c r="BJ15" s="107">
        <f t="shared" si="8"/>
        <v>10</v>
      </c>
      <c r="BK15" s="189">
        <f t="shared" si="21"/>
        <v>-1</v>
      </c>
      <c r="BL15" s="187" t="str">
        <f t="shared" si="22"/>
        <v>D</v>
      </c>
      <c r="BM15" s="13" t="str">
        <f t="shared" si="23"/>
        <v>V</v>
      </c>
      <c r="BN15" s="13" t="str">
        <f t="shared" si="36"/>
        <v>V</v>
      </c>
      <c r="BO15" s="93" t="str">
        <f t="shared" si="37"/>
        <v>V</v>
      </c>
      <c r="BP15" s="23">
        <f t="shared" si="24"/>
        <v>6</v>
      </c>
      <c r="BQ15" s="13">
        <f t="shared" si="25"/>
        <v>13</v>
      </c>
      <c r="BR15" s="13">
        <f t="shared" si="26"/>
        <v>12</v>
      </c>
      <c r="BS15" s="93">
        <f t="shared" si="27"/>
        <v>13</v>
      </c>
      <c r="BT15" s="23">
        <f t="shared" si="28"/>
        <v>12</v>
      </c>
      <c r="BU15" s="13">
        <f t="shared" si="29"/>
        <v>10</v>
      </c>
      <c r="BV15" s="13">
        <f t="shared" si="30"/>
        <v>11</v>
      </c>
      <c r="BW15" s="93">
        <f t="shared" si="31"/>
        <v>12</v>
      </c>
      <c r="BX15" s="142">
        <f t="shared" si="38"/>
        <v>30</v>
      </c>
      <c r="BY15" s="140">
        <f t="shared" si="32"/>
        <v>1</v>
      </c>
      <c r="BZ15" s="140">
        <f t="shared" si="33"/>
        <v>18</v>
      </c>
      <c r="CA15" s="143">
        <f t="shared" si="34"/>
        <v>27</v>
      </c>
    </row>
    <row r="16" spans="1:79" ht="20.100000000000001" customHeight="1">
      <c r="A16" s="198">
        <v>6</v>
      </c>
      <c r="B16" s="124">
        <v>11</v>
      </c>
      <c r="C16" s="125">
        <f>+B17</f>
        <v>12</v>
      </c>
      <c r="D16" s="159" t="s">
        <v>19</v>
      </c>
      <c r="E16" s="160">
        <v>4</v>
      </c>
      <c r="F16" s="35">
        <f>+E17</f>
        <v>10</v>
      </c>
      <c r="G16" s="61">
        <f>IF(E16+E17=0,0,IF(E16=E17,2,IF(E16&gt;E17,3,1)))</f>
        <v>1</v>
      </c>
      <c r="H16" s="50"/>
      <c r="I16" s="198">
        <v>6</v>
      </c>
      <c r="J16" s="8">
        <f>+B24</f>
        <v>19</v>
      </c>
      <c r="K16" s="112">
        <f>+J17</f>
        <v>8</v>
      </c>
      <c r="L16" s="22" t="str">
        <f>+D24</f>
        <v>S</v>
      </c>
      <c r="M16" s="8">
        <v>9</v>
      </c>
      <c r="N16" s="51">
        <f>+M17</f>
        <v>11</v>
      </c>
      <c r="O16" s="57">
        <f>IF(M16+M17=0,0,IF(M16=M17,2,IF(M16&gt;M17,3,1)))</f>
        <v>1</v>
      </c>
      <c r="P16" s="52"/>
      <c r="Q16" s="198">
        <v>6</v>
      </c>
      <c r="R16" s="8">
        <f>+B9</f>
        <v>4</v>
      </c>
      <c r="S16" s="116">
        <f>+R17</f>
        <v>9</v>
      </c>
      <c r="T16" s="8" t="str">
        <f>+D9</f>
        <v>D</v>
      </c>
      <c r="U16" s="8">
        <v>2</v>
      </c>
      <c r="V16" s="51">
        <f>+U17</f>
        <v>13</v>
      </c>
      <c r="W16" s="57">
        <f>IF(U16+U17=0,0,IF(U16=U17,2,IF(U16&gt;U17,3,1)))</f>
        <v>1</v>
      </c>
      <c r="X16" s="52"/>
      <c r="Y16" s="198">
        <v>6</v>
      </c>
      <c r="Z16" s="8">
        <f>+B17</f>
        <v>12</v>
      </c>
      <c r="AA16" s="112">
        <f>+Z17</f>
        <v>8</v>
      </c>
      <c r="AB16" s="19" t="str">
        <f>+D17</f>
        <v>L</v>
      </c>
      <c r="AC16" s="8">
        <v>13</v>
      </c>
      <c r="AD16" s="37">
        <f>+AC17</f>
        <v>2</v>
      </c>
      <c r="AE16" s="57">
        <f>IF(AC16+AC17=0,0,IF(AC16=AC17,2,IF(AC16&gt;AC17,3,1)))</f>
        <v>3</v>
      </c>
      <c r="AF16" s="60"/>
      <c r="AG16" s="49">
        <v>11</v>
      </c>
      <c r="AH16" s="66" t="str">
        <f t="shared" si="0"/>
        <v>K</v>
      </c>
      <c r="AI16" s="75" t="s">
        <v>67</v>
      </c>
      <c r="AJ16" s="76">
        <f t="shared" si="1"/>
        <v>4</v>
      </c>
      <c r="AK16" s="76">
        <f t="shared" si="2"/>
        <v>13</v>
      </c>
      <c r="AL16" s="76">
        <f t="shared" si="3"/>
        <v>11</v>
      </c>
      <c r="AM16" s="77">
        <f t="shared" si="4"/>
        <v>13</v>
      </c>
      <c r="AN16" s="54">
        <f t="shared" si="9"/>
        <v>41</v>
      </c>
      <c r="AO16" s="11"/>
      <c r="AP16" s="75">
        <f t="shared" si="10"/>
        <v>10</v>
      </c>
      <c r="AQ16" s="76">
        <f t="shared" si="5"/>
        <v>10</v>
      </c>
      <c r="AR16" s="76">
        <f t="shared" si="6"/>
        <v>13</v>
      </c>
      <c r="AS16" s="78">
        <f t="shared" si="7"/>
        <v>8</v>
      </c>
      <c r="AT16" s="64">
        <f t="shared" si="11"/>
        <v>41</v>
      </c>
      <c r="AU16" s="54">
        <f t="shared" si="12"/>
        <v>0</v>
      </c>
      <c r="AW16" s="23" t="str">
        <f t="shared" si="13"/>
        <v>D</v>
      </c>
      <c r="AX16" s="13" t="str">
        <f t="shared" si="14"/>
        <v>V</v>
      </c>
      <c r="AY16" s="13" t="str">
        <f t="shared" si="15"/>
        <v>D</v>
      </c>
      <c r="AZ16" s="24" t="str">
        <f t="shared" si="16"/>
        <v>V</v>
      </c>
      <c r="BA16" s="148"/>
      <c r="BB16" s="54">
        <f t="shared" si="35"/>
        <v>8</v>
      </c>
      <c r="BC16" s="2">
        <f t="shared" si="17"/>
        <v>10.99606</v>
      </c>
      <c r="BD16" s="2">
        <f>IF(AH16="","",SMALL(BC$6:BC$37,ROWS(AN$6:AN16)))</f>
        <v>10.955920000000001</v>
      </c>
      <c r="BF16" s="101">
        <f>IF(BD16="","",IF(AND(BJ15=BJ16,BK15=BK16),BF15,$BF$6+10))</f>
        <v>11</v>
      </c>
      <c r="BG16" s="98">
        <f t="shared" si="18"/>
        <v>17</v>
      </c>
      <c r="BH16" s="69" t="str">
        <f t="shared" si="19"/>
        <v>Q</v>
      </c>
      <c r="BI16" s="43" t="str">
        <f t="shared" si="20"/>
        <v>PACA 2</v>
      </c>
      <c r="BJ16" s="107">
        <f t="shared" si="8"/>
        <v>8</v>
      </c>
      <c r="BK16" s="189">
        <f t="shared" si="21"/>
        <v>4</v>
      </c>
      <c r="BL16" s="187" t="str">
        <f t="shared" si="22"/>
        <v>D</v>
      </c>
      <c r="BM16" s="13" t="str">
        <f t="shared" si="23"/>
        <v>D</v>
      </c>
      <c r="BN16" s="13" t="str">
        <f t="shared" si="36"/>
        <v>V</v>
      </c>
      <c r="BO16" s="93" t="str">
        <f t="shared" si="37"/>
        <v>V</v>
      </c>
      <c r="BP16" s="23">
        <f t="shared" si="24"/>
        <v>11</v>
      </c>
      <c r="BQ16" s="13">
        <f t="shared" si="25"/>
        <v>10</v>
      </c>
      <c r="BR16" s="13">
        <f t="shared" si="26"/>
        <v>12</v>
      </c>
      <c r="BS16" s="93">
        <f t="shared" si="27"/>
        <v>10</v>
      </c>
      <c r="BT16" s="23">
        <f t="shared" si="28"/>
        <v>12</v>
      </c>
      <c r="BU16" s="13">
        <f t="shared" si="29"/>
        <v>13</v>
      </c>
      <c r="BV16" s="13">
        <f t="shared" si="30"/>
        <v>6</v>
      </c>
      <c r="BW16" s="93">
        <f t="shared" si="31"/>
        <v>8</v>
      </c>
      <c r="BX16" s="142">
        <f t="shared" si="38"/>
        <v>18</v>
      </c>
      <c r="BY16" s="140">
        <f t="shared" si="32"/>
        <v>31</v>
      </c>
      <c r="BZ16" s="140">
        <f t="shared" si="33"/>
        <v>13</v>
      </c>
      <c r="CA16" s="143">
        <f t="shared" si="34"/>
        <v>22</v>
      </c>
    </row>
    <row r="17" spans="1:79" ht="20.100000000000001" customHeight="1" thickBot="1">
      <c r="A17" s="199"/>
      <c r="B17" s="126">
        <v>12</v>
      </c>
      <c r="C17" s="127">
        <f>+B16</f>
        <v>11</v>
      </c>
      <c r="D17" s="161" t="s">
        <v>20</v>
      </c>
      <c r="E17" s="156">
        <v>10</v>
      </c>
      <c r="F17" s="35">
        <f>+E16</f>
        <v>4</v>
      </c>
      <c r="G17" s="44">
        <f>IF(E16+E17=0,0,IF(E16=E17,2,IF(E16&lt;E17,3,1)))</f>
        <v>3</v>
      </c>
      <c r="H17" s="47"/>
      <c r="I17" s="199"/>
      <c r="J17" s="147">
        <f>+B13</f>
        <v>8</v>
      </c>
      <c r="K17" s="113">
        <f>+J16</f>
        <v>19</v>
      </c>
      <c r="L17" s="150" t="str">
        <f>+D13</f>
        <v>H</v>
      </c>
      <c r="M17" s="147">
        <v>11</v>
      </c>
      <c r="N17" s="40">
        <f>+M16</f>
        <v>9</v>
      </c>
      <c r="O17" s="14">
        <f>IF(M16+M17=0,0,IF(M16=M17,2,IF(M16&lt;M17,3,1)))</f>
        <v>3</v>
      </c>
      <c r="P17" s="48"/>
      <c r="Q17" s="199"/>
      <c r="R17" s="147">
        <f>+B14</f>
        <v>9</v>
      </c>
      <c r="S17" s="117">
        <f>+R16</f>
        <v>4</v>
      </c>
      <c r="T17" s="14" t="str">
        <f>+D14</f>
        <v>I</v>
      </c>
      <c r="U17" s="147">
        <v>13</v>
      </c>
      <c r="V17" s="40">
        <f>+U16</f>
        <v>2</v>
      </c>
      <c r="W17" s="14">
        <f>IF(U16+U17=0,0,IF(U16=U17,2,IF(U16&lt;U17,3,1)))</f>
        <v>3</v>
      </c>
      <c r="X17" s="48"/>
      <c r="Y17" s="199"/>
      <c r="Z17" s="147">
        <f>+B13</f>
        <v>8</v>
      </c>
      <c r="AA17" s="113">
        <f>+Z16</f>
        <v>12</v>
      </c>
      <c r="AB17" s="31" t="str">
        <f>+D13</f>
        <v>H</v>
      </c>
      <c r="AC17" s="147">
        <v>2</v>
      </c>
      <c r="AD17" s="149">
        <f>+AC16</f>
        <v>13</v>
      </c>
      <c r="AE17" s="14">
        <f>IF(AC16+AC17=0,0,IF(AC16=AC17,2,IF(AC16&lt;AC17,3,1)))</f>
        <v>1</v>
      </c>
      <c r="AF17" s="148"/>
      <c r="AG17" s="53">
        <v>12</v>
      </c>
      <c r="AH17" s="66" t="str">
        <f t="shared" si="0"/>
        <v>L</v>
      </c>
      <c r="AI17" s="75" t="s">
        <v>46</v>
      </c>
      <c r="AJ17" s="76">
        <f t="shared" si="1"/>
        <v>10</v>
      </c>
      <c r="AK17" s="76">
        <f t="shared" si="2"/>
        <v>8</v>
      </c>
      <c r="AL17" s="76">
        <f t="shared" si="3"/>
        <v>13</v>
      </c>
      <c r="AM17" s="77">
        <f t="shared" si="4"/>
        <v>13</v>
      </c>
      <c r="AN17" s="54">
        <f t="shared" si="9"/>
        <v>44</v>
      </c>
      <c r="AO17" s="11"/>
      <c r="AP17" s="75">
        <f t="shared" si="10"/>
        <v>4</v>
      </c>
      <c r="AQ17" s="76">
        <f t="shared" si="5"/>
        <v>13</v>
      </c>
      <c r="AR17" s="76">
        <f t="shared" si="6"/>
        <v>5</v>
      </c>
      <c r="AS17" s="78">
        <f t="shared" si="7"/>
        <v>2</v>
      </c>
      <c r="AT17" s="64">
        <f t="shared" si="11"/>
        <v>24</v>
      </c>
      <c r="AU17" s="54">
        <f t="shared" si="12"/>
        <v>20</v>
      </c>
      <c r="AW17" s="23" t="str">
        <f t="shared" si="13"/>
        <v>V</v>
      </c>
      <c r="AX17" s="13" t="str">
        <f t="shared" si="14"/>
        <v>D</v>
      </c>
      <c r="AY17" s="13" t="str">
        <f t="shared" si="15"/>
        <v>V</v>
      </c>
      <c r="AZ17" s="24" t="str">
        <f t="shared" si="16"/>
        <v>V</v>
      </c>
      <c r="BA17" s="148"/>
      <c r="BB17" s="54">
        <f t="shared" si="35"/>
        <v>10</v>
      </c>
      <c r="BC17" s="2">
        <f t="shared" si="17"/>
        <v>2.7957699999999996</v>
      </c>
      <c r="BD17" s="2">
        <f>IF(AH17="","",SMALL(BC$6:BC$37,ROWS(AN$6:AN17)))</f>
        <v>10.966220000000002</v>
      </c>
      <c r="BF17" s="101">
        <f>IF(BD17="","",IF(AND(BJ16=BJ17,BK16=BK17),BF16,$BF$6+11))</f>
        <v>12</v>
      </c>
      <c r="BG17" s="98">
        <f t="shared" si="18"/>
        <v>27</v>
      </c>
      <c r="BH17" s="69" t="str">
        <f t="shared" si="19"/>
        <v>AA</v>
      </c>
      <c r="BI17" s="43" t="str">
        <f t="shared" si="20"/>
        <v>Pays de la Loire 2</v>
      </c>
      <c r="BJ17" s="107">
        <f t="shared" si="8"/>
        <v>8</v>
      </c>
      <c r="BK17" s="189">
        <f t="shared" si="21"/>
        <v>3</v>
      </c>
      <c r="BL17" s="187" t="str">
        <f t="shared" si="22"/>
        <v>V</v>
      </c>
      <c r="BM17" s="13" t="str">
        <f t="shared" si="23"/>
        <v>V</v>
      </c>
      <c r="BN17" s="13" t="str">
        <f t="shared" si="36"/>
        <v>D</v>
      </c>
      <c r="BO17" s="93" t="str">
        <f t="shared" si="37"/>
        <v>D</v>
      </c>
      <c r="BP17" s="23">
        <f t="shared" si="24"/>
        <v>13</v>
      </c>
      <c r="BQ17" s="13">
        <f t="shared" si="25"/>
        <v>9</v>
      </c>
      <c r="BR17" s="13">
        <f t="shared" si="26"/>
        <v>7</v>
      </c>
      <c r="BS17" s="93">
        <f t="shared" si="27"/>
        <v>12</v>
      </c>
      <c r="BT17" s="23">
        <f t="shared" si="28"/>
        <v>8</v>
      </c>
      <c r="BU17" s="13">
        <f t="shared" si="29"/>
        <v>4</v>
      </c>
      <c r="BV17" s="13">
        <f t="shared" si="30"/>
        <v>13</v>
      </c>
      <c r="BW17" s="93">
        <f t="shared" si="31"/>
        <v>13</v>
      </c>
      <c r="BX17" s="142">
        <f t="shared" si="38"/>
        <v>28</v>
      </c>
      <c r="BY17" s="140">
        <f t="shared" si="32"/>
        <v>26</v>
      </c>
      <c r="BZ17" s="140">
        <f t="shared" si="33"/>
        <v>21</v>
      </c>
      <c r="CA17" s="143">
        <f t="shared" si="34"/>
        <v>29</v>
      </c>
    </row>
    <row r="18" spans="1:79" ht="20.100000000000001" customHeight="1">
      <c r="A18" s="198">
        <v>7</v>
      </c>
      <c r="B18" s="120">
        <v>13</v>
      </c>
      <c r="C18" s="121">
        <f>+B19</f>
        <v>14</v>
      </c>
      <c r="D18" s="159" t="s">
        <v>21</v>
      </c>
      <c r="E18" s="152">
        <v>13</v>
      </c>
      <c r="F18" s="62">
        <f>+E19</f>
        <v>9</v>
      </c>
      <c r="G18" s="57">
        <f>IF(E18+E19=0,0,IF(E18=E19,2,IF(E18&gt;E19,3,1)))</f>
        <v>3</v>
      </c>
      <c r="H18" s="50"/>
      <c r="I18" s="198">
        <v>7</v>
      </c>
      <c r="J18" s="8">
        <f>+B27</f>
        <v>22</v>
      </c>
      <c r="K18" s="112">
        <f>+J19</f>
        <v>24</v>
      </c>
      <c r="L18" s="22" t="str">
        <f>+D27</f>
        <v>V</v>
      </c>
      <c r="M18" s="8">
        <v>6</v>
      </c>
      <c r="N18" s="51">
        <f>+M19</f>
        <v>12</v>
      </c>
      <c r="O18" s="61">
        <f>IF(M18+M19=0,0,IF(M18=M19,2,IF(M18&gt;M19,3,1)))</f>
        <v>1</v>
      </c>
      <c r="P18" s="52"/>
      <c r="Q18" s="198">
        <v>7</v>
      </c>
      <c r="R18" s="8">
        <f>+B19</f>
        <v>14</v>
      </c>
      <c r="S18" s="116">
        <f>+R19</f>
        <v>24</v>
      </c>
      <c r="T18" s="19" t="str">
        <f>+D19</f>
        <v>N</v>
      </c>
      <c r="U18" s="8">
        <v>13</v>
      </c>
      <c r="V18" s="51">
        <f>+U19</f>
        <v>9</v>
      </c>
      <c r="W18" s="61">
        <f>IF(U18+U19=0,0,IF(U18=U19,2,IF(U18&gt;U19,3,1)))</f>
        <v>3</v>
      </c>
      <c r="X18" s="52"/>
      <c r="Y18" s="200">
        <v>7</v>
      </c>
      <c r="Z18" s="45">
        <f>+B11</f>
        <v>6</v>
      </c>
      <c r="AA18" s="114">
        <f>+Z19</f>
        <v>1</v>
      </c>
      <c r="AB18" s="32" t="str">
        <f>+D11</f>
        <v>F</v>
      </c>
      <c r="AC18" s="45">
        <v>13</v>
      </c>
      <c r="AD18" s="148">
        <f>+AC19</f>
        <v>11</v>
      </c>
      <c r="AE18" s="61">
        <f>IF(AC18+AC19=0,0,IF(AC18=AC19,2,IF(AC18&gt;AC19,3,1)))</f>
        <v>3</v>
      </c>
      <c r="AF18" s="60"/>
      <c r="AG18" s="53">
        <v>13</v>
      </c>
      <c r="AH18" s="66" t="str">
        <f t="shared" si="0"/>
        <v>M</v>
      </c>
      <c r="AI18" s="75" t="s">
        <v>82</v>
      </c>
      <c r="AJ18" s="76">
        <f t="shared" si="1"/>
        <v>13</v>
      </c>
      <c r="AK18" s="76">
        <f t="shared" si="2"/>
        <v>13</v>
      </c>
      <c r="AL18" s="76">
        <f t="shared" si="3"/>
        <v>6</v>
      </c>
      <c r="AM18" s="77">
        <f t="shared" si="4"/>
        <v>11</v>
      </c>
      <c r="AN18" s="54">
        <f t="shared" si="9"/>
        <v>43</v>
      </c>
      <c r="AO18" s="11"/>
      <c r="AP18" s="75">
        <f t="shared" si="10"/>
        <v>9</v>
      </c>
      <c r="AQ18" s="76">
        <f t="shared" si="5"/>
        <v>8</v>
      </c>
      <c r="AR18" s="76">
        <f t="shared" si="6"/>
        <v>12</v>
      </c>
      <c r="AS18" s="78">
        <f t="shared" si="7"/>
        <v>8</v>
      </c>
      <c r="AT18" s="64">
        <f t="shared" si="11"/>
        <v>37</v>
      </c>
      <c r="AU18" s="54">
        <f t="shared" si="12"/>
        <v>6</v>
      </c>
      <c r="AW18" s="23" t="str">
        <f t="shared" si="13"/>
        <v>V</v>
      </c>
      <c r="AX18" s="13" t="str">
        <f t="shared" si="14"/>
        <v>V</v>
      </c>
      <c r="AY18" s="13" t="str">
        <f t="shared" si="15"/>
        <v>D</v>
      </c>
      <c r="AZ18" s="24" t="str">
        <f t="shared" si="16"/>
        <v>V</v>
      </c>
      <c r="BA18" s="148"/>
      <c r="BB18" s="54">
        <f t="shared" si="35"/>
        <v>10</v>
      </c>
      <c r="BC18" s="2">
        <f t="shared" si="17"/>
        <v>2.9358799999999996</v>
      </c>
      <c r="BD18" s="2">
        <f>IF(AH18="","",SMALL(BC$6:BC$37,ROWS(AN$6:AN18)))</f>
        <v>10.966330000000001</v>
      </c>
      <c r="BF18" s="101">
        <f>IF(BD18="","",IF(AND(BJ17=BJ18,BK17=BK18),BF17,$BF$6+12))</f>
        <v>12</v>
      </c>
      <c r="BG18" s="98">
        <f t="shared" si="18"/>
        <v>18</v>
      </c>
      <c r="BH18" s="69" t="str">
        <f t="shared" si="19"/>
        <v>R</v>
      </c>
      <c r="BI18" s="43" t="str">
        <f t="shared" si="20"/>
        <v>Isère 2</v>
      </c>
      <c r="BJ18" s="107">
        <f t="shared" si="8"/>
        <v>8</v>
      </c>
      <c r="BK18" s="189">
        <f t="shared" si="21"/>
        <v>3</v>
      </c>
      <c r="BL18" s="187" t="str">
        <f t="shared" si="22"/>
        <v>V</v>
      </c>
      <c r="BM18" s="13" t="str">
        <f t="shared" si="23"/>
        <v>V</v>
      </c>
      <c r="BN18" s="13" t="str">
        <f t="shared" si="36"/>
        <v>D</v>
      </c>
      <c r="BO18" s="93" t="str">
        <f t="shared" si="37"/>
        <v>D</v>
      </c>
      <c r="BP18" s="23">
        <f t="shared" si="24"/>
        <v>12</v>
      </c>
      <c r="BQ18" s="13">
        <f t="shared" si="25"/>
        <v>7</v>
      </c>
      <c r="BR18" s="13">
        <f t="shared" si="26"/>
        <v>11</v>
      </c>
      <c r="BS18" s="93">
        <f t="shared" si="27"/>
        <v>9</v>
      </c>
      <c r="BT18" s="23">
        <f t="shared" si="28"/>
        <v>11</v>
      </c>
      <c r="BU18" s="13">
        <f t="shared" si="29"/>
        <v>2</v>
      </c>
      <c r="BV18" s="13">
        <f t="shared" si="30"/>
        <v>12</v>
      </c>
      <c r="BW18" s="93">
        <f t="shared" si="31"/>
        <v>11</v>
      </c>
      <c r="BX18" s="142">
        <f t="shared" si="38"/>
        <v>17</v>
      </c>
      <c r="BY18" s="140">
        <f t="shared" si="32"/>
        <v>9</v>
      </c>
      <c r="BZ18" s="140">
        <f t="shared" si="33"/>
        <v>29</v>
      </c>
      <c r="CA18" s="143">
        <f t="shared" si="34"/>
        <v>31</v>
      </c>
    </row>
    <row r="19" spans="1:79" ht="20.100000000000001" customHeight="1" thickBot="1">
      <c r="A19" s="199"/>
      <c r="B19" s="122">
        <v>14</v>
      </c>
      <c r="C19" s="123">
        <f>+B18</f>
        <v>13</v>
      </c>
      <c r="D19" s="162" t="s">
        <v>22</v>
      </c>
      <c r="E19" s="154">
        <v>9</v>
      </c>
      <c r="F19" s="63">
        <f>+E18</f>
        <v>13</v>
      </c>
      <c r="G19" s="14">
        <f>IF(E18+E19=0,0,IF(E18=E19,2,IF(E18&lt;E19,3,1)))</f>
        <v>1</v>
      </c>
      <c r="H19" s="47"/>
      <c r="I19" s="199"/>
      <c r="J19" s="147">
        <f>+B29</f>
        <v>24</v>
      </c>
      <c r="K19" s="113">
        <f>+J18</f>
        <v>22</v>
      </c>
      <c r="L19" s="150" t="str">
        <f>+D29</f>
        <v>X</v>
      </c>
      <c r="M19" s="147">
        <v>12</v>
      </c>
      <c r="N19" s="40">
        <f>+M18</f>
        <v>6</v>
      </c>
      <c r="O19" s="44">
        <f>IF(M18+M19=0,0,IF(M18=M19,2,IF(M18&lt;M19,3,1)))</f>
        <v>3</v>
      </c>
      <c r="P19" s="48"/>
      <c r="Q19" s="199"/>
      <c r="R19" s="147">
        <f>+B29</f>
        <v>24</v>
      </c>
      <c r="S19" s="117">
        <f>+R18</f>
        <v>14</v>
      </c>
      <c r="T19" s="31" t="str">
        <f>+D29</f>
        <v>X</v>
      </c>
      <c r="U19" s="147">
        <v>9</v>
      </c>
      <c r="V19" s="40">
        <f>+U18</f>
        <v>13</v>
      </c>
      <c r="W19" s="44">
        <f>IF(U18+U19=0,0,IF(U18=U19,2,IF(U18&lt;U19,3,1)))</f>
        <v>1</v>
      </c>
      <c r="X19" s="48"/>
      <c r="Y19" s="200"/>
      <c r="Z19" s="58">
        <f>+B6</f>
        <v>1</v>
      </c>
      <c r="AA19" s="115">
        <f>+Z18</f>
        <v>6</v>
      </c>
      <c r="AB19" s="59" t="str">
        <f>+D6</f>
        <v>A</v>
      </c>
      <c r="AC19" s="58">
        <v>11</v>
      </c>
      <c r="AD19" s="148">
        <f>+AC18</f>
        <v>13</v>
      </c>
      <c r="AE19" s="44">
        <f>IF(AC18+AC19=0,0,IF(AC18=AC19,2,IF(AC18&lt;AC19,3,1)))</f>
        <v>1</v>
      </c>
      <c r="AF19" s="148"/>
      <c r="AG19" s="49">
        <v>14</v>
      </c>
      <c r="AH19" s="66" t="str">
        <f t="shared" si="0"/>
        <v>N</v>
      </c>
      <c r="AI19" s="75" t="s">
        <v>84</v>
      </c>
      <c r="AJ19" s="76">
        <f t="shared" si="1"/>
        <v>9</v>
      </c>
      <c r="AK19" s="76">
        <f t="shared" si="2"/>
        <v>2</v>
      </c>
      <c r="AL19" s="76">
        <f t="shared" si="3"/>
        <v>13</v>
      </c>
      <c r="AM19" s="77">
        <f t="shared" si="4"/>
        <v>13</v>
      </c>
      <c r="AN19" s="54">
        <f t="shared" si="9"/>
        <v>37</v>
      </c>
      <c r="AO19" s="11"/>
      <c r="AP19" s="75">
        <f t="shared" si="10"/>
        <v>13</v>
      </c>
      <c r="AQ19" s="76">
        <f t="shared" si="5"/>
        <v>6</v>
      </c>
      <c r="AR19" s="76">
        <f t="shared" si="6"/>
        <v>9</v>
      </c>
      <c r="AS19" s="78">
        <f t="shared" si="7"/>
        <v>11</v>
      </c>
      <c r="AT19" s="64">
        <f t="shared" si="11"/>
        <v>39</v>
      </c>
      <c r="AU19" s="54">
        <f t="shared" si="12"/>
        <v>-2</v>
      </c>
      <c r="AW19" s="23" t="str">
        <f t="shared" si="13"/>
        <v>D</v>
      </c>
      <c r="AX19" s="13" t="str">
        <f t="shared" si="14"/>
        <v>D</v>
      </c>
      <c r="AY19" s="13" t="str">
        <f t="shared" si="15"/>
        <v>V</v>
      </c>
      <c r="AZ19" s="24" t="str">
        <f t="shared" si="16"/>
        <v>V</v>
      </c>
      <c r="BA19" s="148"/>
      <c r="BB19" s="54">
        <f t="shared" si="35"/>
        <v>8</v>
      </c>
      <c r="BC19" s="2">
        <f t="shared" si="17"/>
        <v>11.016489999999999</v>
      </c>
      <c r="BD19" s="2">
        <f>IF(AH19="","",SMALL(BC$6:BC$37,ROWS(AN$6:AN19)))</f>
        <v>10.977309999999999</v>
      </c>
      <c r="BF19" s="101">
        <f>IF(BD19="","",IF(AND(BJ18=BJ19,BK18=BK19),BF18,$BF$6+13))</f>
        <v>14</v>
      </c>
      <c r="BG19" s="98">
        <f t="shared" si="18"/>
        <v>16</v>
      </c>
      <c r="BH19" s="69" t="str">
        <f t="shared" si="19"/>
        <v>P</v>
      </c>
      <c r="BI19" s="43" t="str">
        <f t="shared" si="20"/>
        <v>Ardèche 1</v>
      </c>
      <c r="BJ19" s="107">
        <f t="shared" si="8"/>
        <v>8</v>
      </c>
      <c r="BK19" s="189">
        <f t="shared" si="21"/>
        <v>2</v>
      </c>
      <c r="BL19" s="187" t="str">
        <f t="shared" si="22"/>
        <v>D</v>
      </c>
      <c r="BM19" s="13" t="str">
        <f t="shared" si="23"/>
        <v>V</v>
      </c>
      <c r="BN19" s="13" t="str">
        <f t="shared" si="36"/>
        <v>V</v>
      </c>
      <c r="BO19" s="93" t="str">
        <f t="shared" si="37"/>
        <v>D</v>
      </c>
      <c r="BP19" s="23">
        <f t="shared" si="24"/>
        <v>4</v>
      </c>
      <c r="BQ19" s="13">
        <f t="shared" si="25"/>
        <v>6</v>
      </c>
      <c r="BR19" s="13">
        <f t="shared" si="26"/>
        <v>13</v>
      </c>
      <c r="BS19" s="93">
        <f t="shared" si="27"/>
        <v>6</v>
      </c>
      <c r="BT19" s="23">
        <f t="shared" si="28"/>
        <v>10</v>
      </c>
      <c r="BU19" s="13">
        <f t="shared" si="29"/>
        <v>2</v>
      </c>
      <c r="BV19" s="13">
        <f t="shared" si="30"/>
        <v>5</v>
      </c>
      <c r="BW19" s="93">
        <f t="shared" si="31"/>
        <v>10</v>
      </c>
      <c r="BX19" s="142">
        <f t="shared" si="38"/>
        <v>15</v>
      </c>
      <c r="BY19" s="140">
        <f t="shared" si="32"/>
        <v>14</v>
      </c>
      <c r="BZ19" s="140">
        <f t="shared" si="33"/>
        <v>20</v>
      </c>
      <c r="CA19" s="143">
        <f t="shared" si="34"/>
        <v>28</v>
      </c>
    </row>
    <row r="20" spans="1:79" ht="20.100000000000001" customHeight="1">
      <c r="A20" s="198">
        <v>8</v>
      </c>
      <c r="B20" s="124">
        <v>15</v>
      </c>
      <c r="C20" s="125">
        <f>+B21</f>
        <v>16</v>
      </c>
      <c r="D20" s="159" t="s">
        <v>23</v>
      </c>
      <c r="E20" s="160">
        <v>10</v>
      </c>
      <c r="F20" s="35">
        <f>+E21</f>
        <v>4</v>
      </c>
      <c r="G20" s="61">
        <f>IF(E20+E21=0,0,IF(E20=E21,2,IF(E20&gt;E21,3,1)))</f>
        <v>3</v>
      </c>
      <c r="H20" s="50"/>
      <c r="I20" s="198">
        <v>8</v>
      </c>
      <c r="J20" s="8">
        <f>+B22</f>
        <v>17</v>
      </c>
      <c r="K20" s="112">
        <f>+J21</f>
        <v>31</v>
      </c>
      <c r="L20" s="22" t="str">
        <f>+D22</f>
        <v>Q</v>
      </c>
      <c r="M20" s="8">
        <v>10</v>
      </c>
      <c r="N20" s="51">
        <f>+M21</f>
        <v>13</v>
      </c>
      <c r="O20" s="57">
        <f>IF(M20+M21=0,0,IF(M20=M21,2,IF(M20&gt;M21,3,1)))</f>
        <v>1</v>
      </c>
      <c r="P20" s="52"/>
      <c r="Q20" s="198">
        <v>8</v>
      </c>
      <c r="R20" s="8">
        <f>+B30</f>
        <v>25</v>
      </c>
      <c r="S20" s="116">
        <f>+R21</f>
        <v>32</v>
      </c>
      <c r="T20" s="19" t="str">
        <f>+D30</f>
        <v>Y</v>
      </c>
      <c r="U20" s="8">
        <v>10</v>
      </c>
      <c r="V20" s="51">
        <f>+U21</f>
        <v>4</v>
      </c>
      <c r="W20" s="57">
        <f>IF(U20+U21=0,0,IF(U20=U21,2,IF(U20&gt;U21,3,1)))</f>
        <v>3</v>
      </c>
      <c r="X20" s="52"/>
      <c r="Y20" s="198">
        <v>8</v>
      </c>
      <c r="Z20" s="8">
        <f>+B33</f>
        <v>28</v>
      </c>
      <c r="AA20" s="112">
        <f>+Z21</f>
        <v>16</v>
      </c>
      <c r="AB20" s="19" t="str">
        <f>+D33</f>
        <v>AB</v>
      </c>
      <c r="AC20" s="8">
        <v>10</v>
      </c>
      <c r="AD20" s="37">
        <f>+AC21</f>
        <v>6</v>
      </c>
      <c r="AE20" s="57">
        <f>IF(AC20+AC21=0,0,IF(AC20=AC21,2,IF(AC20&gt;AC21,3,1)))</f>
        <v>3</v>
      </c>
      <c r="AF20" s="60"/>
      <c r="AG20" s="49">
        <v>15</v>
      </c>
      <c r="AH20" s="66" t="str">
        <f t="shared" si="0"/>
        <v>O</v>
      </c>
      <c r="AI20" s="75" t="s">
        <v>47</v>
      </c>
      <c r="AJ20" s="76">
        <f t="shared" si="1"/>
        <v>10</v>
      </c>
      <c r="AK20" s="76">
        <f t="shared" si="2"/>
        <v>13</v>
      </c>
      <c r="AL20" s="76">
        <f t="shared" si="3"/>
        <v>13</v>
      </c>
      <c r="AM20" s="77">
        <f t="shared" si="4"/>
        <v>13</v>
      </c>
      <c r="AN20" s="54">
        <f t="shared" si="9"/>
        <v>49</v>
      </c>
      <c r="AO20" s="11"/>
      <c r="AP20" s="75">
        <f t="shared" si="10"/>
        <v>4</v>
      </c>
      <c r="AQ20" s="76">
        <f t="shared" si="5"/>
        <v>8</v>
      </c>
      <c r="AR20" s="76">
        <f t="shared" si="6"/>
        <v>4</v>
      </c>
      <c r="AS20" s="78">
        <f t="shared" si="7"/>
        <v>2</v>
      </c>
      <c r="AT20" s="64">
        <f t="shared" si="11"/>
        <v>18</v>
      </c>
      <c r="AU20" s="185">
        <f t="shared" si="12"/>
        <v>31</v>
      </c>
      <c r="AW20" s="23" t="str">
        <f t="shared" si="13"/>
        <v>V</v>
      </c>
      <c r="AX20" s="13" t="str">
        <f t="shared" si="14"/>
        <v>V</v>
      </c>
      <c r="AY20" s="13" t="str">
        <f t="shared" si="15"/>
        <v>V</v>
      </c>
      <c r="AZ20" s="24" t="str">
        <f t="shared" si="16"/>
        <v>V</v>
      </c>
      <c r="BA20" s="148"/>
      <c r="BB20" s="54">
        <f t="shared" si="35"/>
        <v>12</v>
      </c>
      <c r="BC20" s="2">
        <f t="shared" si="17"/>
        <v>0.68529999999999991</v>
      </c>
      <c r="BD20" s="2">
        <f>IF(AH20="","",SMALL(BC$6:BC$37,ROWS(AN$6:AN20)))</f>
        <v>10.986980000000001</v>
      </c>
      <c r="BF20" s="101">
        <f>IF(BD20="","",IF(AND(BJ19=BJ20,BK19=BK20),BF19,$BF$6+14))</f>
        <v>15</v>
      </c>
      <c r="BG20" s="98">
        <f t="shared" si="18"/>
        <v>3</v>
      </c>
      <c r="BH20" s="69" t="str">
        <f t="shared" si="19"/>
        <v>C</v>
      </c>
      <c r="BI20" s="43" t="str">
        <f t="shared" si="20"/>
        <v>Isère 1</v>
      </c>
      <c r="BJ20" s="107">
        <f t="shared" si="8"/>
        <v>8</v>
      </c>
      <c r="BK20" s="189">
        <f t="shared" si="21"/>
        <v>1</v>
      </c>
      <c r="BL20" s="187" t="str">
        <f t="shared" si="22"/>
        <v>V</v>
      </c>
      <c r="BM20" s="13" t="str">
        <f t="shared" si="23"/>
        <v>V</v>
      </c>
      <c r="BN20" s="13" t="str">
        <f t="shared" si="36"/>
        <v>D</v>
      </c>
      <c r="BO20" s="93" t="str">
        <f t="shared" si="37"/>
        <v>D</v>
      </c>
      <c r="BP20" s="23">
        <f t="shared" si="24"/>
        <v>13</v>
      </c>
      <c r="BQ20" s="13">
        <f t="shared" si="25"/>
        <v>11</v>
      </c>
      <c r="BR20" s="13">
        <f t="shared" si="26"/>
        <v>2</v>
      </c>
      <c r="BS20" s="93">
        <f t="shared" si="27"/>
        <v>5</v>
      </c>
      <c r="BT20" s="23">
        <f t="shared" si="28"/>
        <v>2</v>
      </c>
      <c r="BU20" s="13">
        <f t="shared" si="29"/>
        <v>4</v>
      </c>
      <c r="BV20" s="13">
        <f t="shared" si="30"/>
        <v>13</v>
      </c>
      <c r="BW20" s="93">
        <f t="shared" si="31"/>
        <v>11</v>
      </c>
      <c r="BX20" s="142">
        <f t="shared" si="38"/>
        <v>4</v>
      </c>
      <c r="BY20" s="140">
        <f t="shared" si="32"/>
        <v>25</v>
      </c>
      <c r="BZ20" s="140">
        <f t="shared" si="33"/>
        <v>6</v>
      </c>
      <c r="CA20" s="143">
        <f t="shared" si="34"/>
        <v>5</v>
      </c>
    </row>
    <row r="21" spans="1:79" ht="20.100000000000001" customHeight="1" thickBot="1">
      <c r="A21" s="200"/>
      <c r="B21" s="132">
        <v>16</v>
      </c>
      <c r="C21" s="133">
        <f>+B20</f>
        <v>15</v>
      </c>
      <c r="D21" s="163" t="s">
        <v>7</v>
      </c>
      <c r="E21" s="156">
        <v>4</v>
      </c>
      <c r="F21" s="35">
        <f>+E20</f>
        <v>10</v>
      </c>
      <c r="G21" s="44">
        <f>IF(E20+E21=0,0,IF(E20=E21,2,IF(E20&lt;E21,3,1)))</f>
        <v>1</v>
      </c>
      <c r="H21" s="47"/>
      <c r="I21" s="199"/>
      <c r="J21" s="147">
        <f>+B36</f>
        <v>31</v>
      </c>
      <c r="K21" s="113">
        <f>+J20</f>
        <v>17</v>
      </c>
      <c r="L21" s="150" t="str">
        <f>+D34</f>
        <v>AC</v>
      </c>
      <c r="M21" s="147">
        <v>13</v>
      </c>
      <c r="N21" s="40">
        <f>+M20</f>
        <v>10</v>
      </c>
      <c r="O21" s="14">
        <f>IF(M20+M21=0,0,IF(M20=M21,2,IF(M20&lt;M21,3,1)))</f>
        <v>3</v>
      </c>
      <c r="P21" s="48"/>
      <c r="Q21" s="199"/>
      <c r="R21" s="147">
        <f>+B37</f>
        <v>32</v>
      </c>
      <c r="S21" s="117">
        <f>+R20</f>
        <v>25</v>
      </c>
      <c r="T21" s="31" t="str">
        <f>+D37</f>
        <v>AF</v>
      </c>
      <c r="U21" s="147">
        <v>4</v>
      </c>
      <c r="V21" s="40">
        <f>+U20</f>
        <v>10</v>
      </c>
      <c r="W21" s="14">
        <f>IF(U20+U21=0,0,IF(U20=U21,2,IF(U20&lt;U21,3,1)))</f>
        <v>1</v>
      </c>
      <c r="X21" s="48"/>
      <c r="Y21" s="199"/>
      <c r="Z21" s="147">
        <f>+B21</f>
        <v>16</v>
      </c>
      <c r="AA21" s="113">
        <f>+Z20</f>
        <v>28</v>
      </c>
      <c r="AB21" s="31" t="str">
        <f>+D21</f>
        <v>P</v>
      </c>
      <c r="AC21" s="147">
        <v>6</v>
      </c>
      <c r="AD21" s="149">
        <f>+AC20</f>
        <v>10</v>
      </c>
      <c r="AE21" s="14">
        <f>IF(AC20+AC21=0,0,IF(AC20=AC21,2,IF(AC20&lt;AC21,3,1)))</f>
        <v>1</v>
      </c>
      <c r="AF21" s="148"/>
      <c r="AG21" s="53">
        <v>16</v>
      </c>
      <c r="AH21" s="66" t="str">
        <f t="shared" si="0"/>
        <v>P</v>
      </c>
      <c r="AI21" s="75" t="s">
        <v>90</v>
      </c>
      <c r="AJ21" s="76">
        <f t="shared" si="1"/>
        <v>4</v>
      </c>
      <c r="AK21" s="76">
        <f t="shared" si="2"/>
        <v>6</v>
      </c>
      <c r="AL21" s="76">
        <f t="shared" si="3"/>
        <v>13</v>
      </c>
      <c r="AM21" s="77">
        <f t="shared" si="4"/>
        <v>6</v>
      </c>
      <c r="AN21" s="54">
        <f t="shared" si="9"/>
        <v>29</v>
      </c>
      <c r="AO21" s="11"/>
      <c r="AP21" s="75">
        <f t="shared" si="10"/>
        <v>10</v>
      </c>
      <c r="AQ21" s="76">
        <f t="shared" si="5"/>
        <v>2</v>
      </c>
      <c r="AR21" s="76">
        <f t="shared" si="6"/>
        <v>5</v>
      </c>
      <c r="AS21" s="78">
        <f t="shared" si="7"/>
        <v>10</v>
      </c>
      <c r="AT21" s="64">
        <f t="shared" si="11"/>
        <v>27</v>
      </c>
      <c r="AU21" s="54">
        <f t="shared" si="12"/>
        <v>2</v>
      </c>
      <c r="AW21" s="23" t="str">
        <f t="shared" si="13"/>
        <v>D</v>
      </c>
      <c r="AX21" s="13" t="str">
        <f t="shared" si="14"/>
        <v>V</v>
      </c>
      <c r="AY21" s="13" t="str">
        <f t="shared" si="15"/>
        <v>V</v>
      </c>
      <c r="AZ21" s="24" t="str">
        <f t="shared" si="16"/>
        <v>D</v>
      </c>
      <c r="BA21" s="148"/>
      <c r="BB21" s="54">
        <f t="shared" si="35"/>
        <v>8</v>
      </c>
      <c r="BC21" s="2">
        <f t="shared" si="17"/>
        <v>10.977309999999999</v>
      </c>
      <c r="BD21" s="2">
        <f>IF(AH21="","",SMALL(BC$6:BC$37,ROWS(AN$6:AN21)))</f>
        <v>10.99606</v>
      </c>
      <c r="BF21" s="101">
        <f>IF(BD21="","",IF(AND(BJ20=BJ21,BK20=BK21),BF20,$BF$6+15))</f>
        <v>16</v>
      </c>
      <c r="BG21" s="98">
        <f t="shared" si="18"/>
        <v>11</v>
      </c>
      <c r="BH21" s="69" t="str">
        <f t="shared" si="19"/>
        <v>K</v>
      </c>
      <c r="BI21" s="43" t="str">
        <f t="shared" si="20"/>
        <v>Loire</v>
      </c>
      <c r="BJ21" s="107">
        <f t="shared" si="8"/>
        <v>8</v>
      </c>
      <c r="BK21" s="189">
        <f t="shared" si="21"/>
        <v>0</v>
      </c>
      <c r="BL21" s="187" t="str">
        <f t="shared" si="22"/>
        <v>D</v>
      </c>
      <c r="BM21" s="13" t="str">
        <f t="shared" si="23"/>
        <v>V</v>
      </c>
      <c r="BN21" s="13" t="str">
        <f t="shared" si="36"/>
        <v>D</v>
      </c>
      <c r="BO21" s="93" t="str">
        <f t="shared" si="37"/>
        <v>V</v>
      </c>
      <c r="BP21" s="23">
        <f t="shared" si="24"/>
        <v>4</v>
      </c>
      <c r="BQ21" s="13">
        <f t="shared" si="25"/>
        <v>13</v>
      </c>
      <c r="BR21" s="13">
        <f t="shared" si="26"/>
        <v>11</v>
      </c>
      <c r="BS21" s="93">
        <f t="shared" si="27"/>
        <v>13</v>
      </c>
      <c r="BT21" s="23">
        <f t="shared" si="28"/>
        <v>10</v>
      </c>
      <c r="BU21" s="13">
        <f t="shared" si="29"/>
        <v>10</v>
      </c>
      <c r="BV21" s="13">
        <f t="shared" si="30"/>
        <v>13</v>
      </c>
      <c r="BW21" s="93">
        <f t="shared" si="31"/>
        <v>8</v>
      </c>
      <c r="BX21" s="142">
        <f t="shared" si="38"/>
        <v>12</v>
      </c>
      <c r="BY21" s="140">
        <f t="shared" si="32"/>
        <v>5</v>
      </c>
      <c r="BZ21" s="140">
        <f t="shared" si="33"/>
        <v>22</v>
      </c>
      <c r="CA21" s="143">
        <f t="shared" si="34"/>
        <v>25</v>
      </c>
    </row>
    <row r="22" spans="1:79" ht="20.100000000000001" customHeight="1">
      <c r="A22" s="198">
        <v>9</v>
      </c>
      <c r="B22" s="3">
        <v>17</v>
      </c>
      <c r="C22" s="134">
        <f>+B23</f>
        <v>18</v>
      </c>
      <c r="D22" s="164" t="s">
        <v>24</v>
      </c>
      <c r="E22" s="152">
        <v>11</v>
      </c>
      <c r="F22" s="62">
        <f>+E23</f>
        <v>12</v>
      </c>
      <c r="G22" s="57">
        <f>IF(E22+E23=0,0,IF(E22=E23,2,IF(E22&gt;E23,3,1)))</f>
        <v>1</v>
      </c>
      <c r="H22" s="50"/>
      <c r="I22" s="198">
        <v>9</v>
      </c>
      <c r="J22" s="10">
        <f>+B34</f>
        <v>29</v>
      </c>
      <c r="K22" s="112">
        <f>+J23</f>
        <v>1</v>
      </c>
      <c r="L22" s="74" t="str">
        <f>+D36</f>
        <v>AE</v>
      </c>
      <c r="M22" s="8">
        <v>11</v>
      </c>
      <c r="N22" s="51">
        <f>+M23</f>
        <v>5</v>
      </c>
      <c r="O22" s="61">
        <f>IF(M22+M23=0,0,IF(M22=M23,2,IF(M22&gt;M23,3,1)))</f>
        <v>3</v>
      </c>
      <c r="P22" s="55"/>
      <c r="Q22" s="204">
        <v>9</v>
      </c>
      <c r="R22" s="10">
        <f>+B23</f>
        <v>18</v>
      </c>
      <c r="S22" s="116">
        <f>+R23</f>
        <v>29</v>
      </c>
      <c r="T22" s="19" t="str">
        <f>+D23</f>
        <v>R</v>
      </c>
      <c r="U22" s="8">
        <v>11</v>
      </c>
      <c r="V22" s="51">
        <f>+U23</f>
        <v>12</v>
      </c>
      <c r="W22" s="61">
        <f>IF(U22+U23=0,0,IF(U22=U23,2,IF(U22&gt;U23,3,1)))</f>
        <v>1</v>
      </c>
      <c r="X22" s="52"/>
      <c r="Y22" s="200">
        <v>9</v>
      </c>
      <c r="Z22" s="45">
        <f>+B7</f>
        <v>2</v>
      </c>
      <c r="AA22" s="114">
        <f>+Z23</f>
        <v>14</v>
      </c>
      <c r="AB22" s="32" t="str">
        <f>+D7</f>
        <v>B</v>
      </c>
      <c r="AC22" s="45">
        <v>11</v>
      </c>
      <c r="AD22" s="148">
        <f>+AC23</f>
        <v>13</v>
      </c>
      <c r="AE22" s="61">
        <f>IF(AC22+AC23=0,0,IF(AC22=AC23,2,IF(AC22&gt;AC23,3,1)))</f>
        <v>1</v>
      </c>
      <c r="AF22" s="60"/>
      <c r="AG22" s="53">
        <v>17</v>
      </c>
      <c r="AH22" s="66" t="str">
        <f t="shared" si="0"/>
        <v>Q</v>
      </c>
      <c r="AI22" s="75" t="s">
        <v>88</v>
      </c>
      <c r="AJ22" s="76">
        <f t="shared" si="1"/>
        <v>11</v>
      </c>
      <c r="AK22" s="76">
        <f t="shared" si="2"/>
        <v>10</v>
      </c>
      <c r="AL22" s="76">
        <f t="shared" si="3"/>
        <v>12</v>
      </c>
      <c r="AM22" s="77">
        <f t="shared" si="4"/>
        <v>10</v>
      </c>
      <c r="AN22" s="54">
        <f t="shared" si="9"/>
        <v>43</v>
      </c>
      <c r="AO22" s="11"/>
      <c r="AP22" s="75">
        <f t="shared" si="10"/>
        <v>12</v>
      </c>
      <c r="AQ22" s="76">
        <f t="shared" si="5"/>
        <v>13</v>
      </c>
      <c r="AR22" s="76">
        <f t="shared" si="6"/>
        <v>6</v>
      </c>
      <c r="AS22" s="78">
        <f t="shared" si="7"/>
        <v>8</v>
      </c>
      <c r="AT22" s="64">
        <f t="shared" si="11"/>
        <v>39</v>
      </c>
      <c r="AU22" s="54">
        <f t="shared" si="12"/>
        <v>4</v>
      </c>
      <c r="AW22" s="23" t="str">
        <f t="shared" si="13"/>
        <v>D</v>
      </c>
      <c r="AX22" s="13" t="str">
        <f t="shared" si="14"/>
        <v>D</v>
      </c>
      <c r="AY22" s="13" t="str">
        <f t="shared" si="15"/>
        <v>V</v>
      </c>
      <c r="AZ22" s="24" t="str">
        <f t="shared" si="16"/>
        <v>V</v>
      </c>
      <c r="BA22" s="148"/>
      <c r="BB22" s="54">
        <f t="shared" si="35"/>
        <v>8</v>
      </c>
      <c r="BC22" s="2">
        <f t="shared" si="17"/>
        <v>10.955920000000001</v>
      </c>
      <c r="BD22" s="2">
        <f>IF(AH22="","",SMALL(BC$6:BC$37,ROWS(AN$6:AN22)))</f>
        <v>10.99689</v>
      </c>
      <c r="BF22" s="101">
        <f>IF(BD22="","",IF(AND(BJ21=BJ22,BK21=BK22),BF21,$BF$6+16))</f>
        <v>16</v>
      </c>
      <c r="BG22" s="98">
        <f t="shared" si="18"/>
        <v>24</v>
      </c>
      <c r="BH22" s="69" t="str">
        <f t="shared" si="19"/>
        <v>X</v>
      </c>
      <c r="BI22" s="43" t="str">
        <f t="shared" si="20"/>
        <v>Pays de la Loire 1</v>
      </c>
      <c r="BJ22" s="107">
        <f t="shared" si="8"/>
        <v>8</v>
      </c>
      <c r="BK22" s="189">
        <f t="shared" si="21"/>
        <v>0</v>
      </c>
      <c r="BL22" s="187" t="str">
        <f t="shared" si="22"/>
        <v>V</v>
      </c>
      <c r="BM22" s="13" t="str">
        <f t="shared" si="23"/>
        <v>V</v>
      </c>
      <c r="BN22" s="13" t="str">
        <f t="shared" si="36"/>
        <v>D</v>
      </c>
      <c r="BO22" s="93" t="str">
        <f t="shared" si="37"/>
        <v>D</v>
      </c>
      <c r="BP22" s="23">
        <f t="shared" si="24"/>
        <v>11</v>
      </c>
      <c r="BQ22" s="13">
        <f t="shared" si="25"/>
        <v>12</v>
      </c>
      <c r="BR22" s="13">
        <f t="shared" si="26"/>
        <v>9</v>
      </c>
      <c r="BS22" s="93">
        <f t="shared" si="27"/>
        <v>2</v>
      </c>
      <c r="BT22" s="23">
        <f t="shared" si="28"/>
        <v>2</v>
      </c>
      <c r="BU22" s="13">
        <f t="shared" si="29"/>
        <v>6</v>
      </c>
      <c r="BV22" s="13">
        <f t="shared" si="30"/>
        <v>13</v>
      </c>
      <c r="BW22" s="93">
        <f t="shared" si="31"/>
        <v>13</v>
      </c>
      <c r="BX22" s="142">
        <f t="shared" si="38"/>
        <v>23</v>
      </c>
      <c r="BY22" s="140">
        <f t="shared" si="32"/>
        <v>22</v>
      </c>
      <c r="BZ22" s="140">
        <f t="shared" si="33"/>
        <v>14</v>
      </c>
      <c r="CA22" s="143">
        <f t="shared" si="34"/>
        <v>15</v>
      </c>
    </row>
    <row r="23" spans="1:79" ht="20.100000000000001" customHeight="1" thickBot="1">
      <c r="A23" s="199"/>
      <c r="B23" s="122">
        <v>18</v>
      </c>
      <c r="C23" s="123">
        <f>+B22</f>
        <v>17</v>
      </c>
      <c r="D23" s="165" t="s">
        <v>25</v>
      </c>
      <c r="E23" s="154">
        <v>12</v>
      </c>
      <c r="F23" s="63">
        <f>+E22</f>
        <v>11</v>
      </c>
      <c r="G23" s="14">
        <f>IF(E22+E23=0,0,IF(E22=E23,2,IF(E22&lt;E23,3,1)))</f>
        <v>3</v>
      </c>
      <c r="H23" s="47"/>
      <c r="I23" s="199"/>
      <c r="J23" s="12">
        <f>+B6</f>
        <v>1</v>
      </c>
      <c r="K23" s="113">
        <f>+J22</f>
        <v>29</v>
      </c>
      <c r="L23" s="111" t="str">
        <f>+D6</f>
        <v>A</v>
      </c>
      <c r="M23" s="147">
        <v>5</v>
      </c>
      <c r="N23" s="40">
        <f>+M22</f>
        <v>11</v>
      </c>
      <c r="O23" s="44">
        <f>IF(M22+M23=0,0,IF(M22=M23,2,IF(M22&lt;M23,3,1)))</f>
        <v>1</v>
      </c>
      <c r="P23" s="56"/>
      <c r="Q23" s="205"/>
      <c r="R23" s="12">
        <f>+B34</f>
        <v>29</v>
      </c>
      <c r="S23" s="117">
        <f>+R22</f>
        <v>18</v>
      </c>
      <c r="T23" s="31" t="str">
        <f>+D34</f>
        <v>AC</v>
      </c>
      <c r="U23" s="147">
        <v>12</v>
      </c>
      <c r="V23" s="40">
        <f>+U22</f>
        <v>11</v>
      </c>
      <c r="W23" s="44">
        <f>IF(U22+U23=0,0,IF(U22=U23,2,IF(U22&lt;U23,3,1)))</f>
        <v>3</v>
      </c>
      <c r="X23" s="48"/>
      <c r="Y23" s="200"/>
      <c r="Z23" s="58">
        <f>+B19</f>
        <v>14</v>
      </c>
      <c r="AA23" s="115">
        <f>+Z22</f>
        <v>2</v>
      </c>
      <c r="AB23" s="59" t="str">
        <f>+D19</f>
        <v>N</v>
      </c>
      <c r="AC23" s="58">
        <v>13</v>
      </c>
      <c r="AD23" s="148">
        <f>+AC22</f>
        <v>11</v>
      </c>
      <c r="AE23" s="44">
        <f>IF(AC22+AC23=0,0,IF(AC22=AC23,2,IF(AC22&lt;AC23,3,1)))</f>
        <v>3</v>
      </c>
      <c r="AF23" s="148"/>
      <c r="AG23" s="49">
        <v>18</v>
      </c>
      <c r="AH23" s="66" t="str">
        <f t="shared" si="0"/>
        <v>R</v>
      </c>
      <c r="AI23" s="75" t="s">
        <v>79</v>
      </c>
      <c r="AJ23" s="76">
        <f t="shared" si="1"/>
        <v>12</v>
      </c>
      <c r="AK23" s="76">
        <f t="shared" si="2"/>
        <v>7</v>
      </c>
      <c r="AL23" s="76">
        <f t="shared" si="3"/>
        <v>11</v>
      </c>
      <c r="AM23" s="77">
        <f t="shared" si="4"/>
        <v>9</v>
      </c>
      <c r="AN23" s="54">
        <f t="shared" si="9"/>
        <v>39</v>
      </c>
      <c r="AO23" s="11"/>
      <c r="AP23" s="75">
        <f t="shared" si="10"/>
        <v>11</v>
      </c>
      <c r="AQ23" s="76">
        <f t="shared" si="5"/>
        <v>2</v>
      </c>
      <c r="AR23" s="76">
        <f t="shared" si="6"/>
        <v>12</v>
      </c>
      <c r="AS23" s="78">
        <f t="shared" si="7"/>
        <v>11</v>
      </c>
      <c r="AT23" s="64">
        <f t="shared" si="11"/>
        <v>36</v>
      </c>
      <c r="AU23" s="54">
        <f t="shared" si="12"/>
        <v>3</v>
      </c>
      <c r="AW23" s="23" t="str">
        <f t="shared" si="13"/>
        <v>V</v>
      </c>
      <c r="AX23" s="13" t="str">
        <f t="shared" si="14"/>
        <v>V</v>
      </c>
      <c r="AY23" s="13" t="str">
        <f t="shared" si="15"/>
        <v>D</v>
      </c>
      <c r="AZ23" s="24" t="str">
        <f t="shared" si="16"/>
        <v>D</v>
      </c>
      <c r="BA23" s="148"/>
      <c r="BB23" s="54">
        <f t="shared" si="35"/>
        <v>8</v>
      </c>
      <c r="BC23" s="2">
        <f t="shared" si="17"/>
        <v>10.966330000000001</v>
      </c>
      <c r="BD23" s="2">
        <f>IF(AH23="","",SMALL(BC$6:BC$37,ROWS(AN$6:AN23)))</f>
        <v>11.006829999999999</v>
      </c>
      <c r="BF23" s="101">
        <f>IF(BD23="","",IF(AND(BJ22=BJ23,BK22=BK23),BF22,$BF$6+17))</f>
        <v>18</v>
      </c>
      <c r="BG23" s="98">
        <f t="shared" si="18"/>
        <v>28</v>
      </c>
      <c r="BH23" s="69" t="str">
        <f t="shared" si="19"/>
        <v>AB</v>
      </c>
      <c r="BI23" s="43" t="str">
        <f t="shared" si="20"/>
        <v>Ardeche 2</v>
      </c>
      <c r="BJ23" s="107">
        <f t="shared" si="8"/>
        <v>8</v>
      </c>
      <c r="BK23" s="189">
        <f t="shared" si="21"/>
        <v>-1</v>
      </c>
      <c r="BL23" s="187" t="str">
        <f t="shared" si="22"/>
        <v>D</v>
      </c>
      <c r="BM23" s="13" t="str">
        <f t="shared" si="23"/>
        <v>V</v>
      </c>
      <c r="BN23" s="13" t="str">
        <f t="shared" si="36"/>
        <v>D</v>
      </c>
      <c r="BO23" s="93" t="str">
        <f t="shared" si="37"/>
        <v>V</v>
      </c>
      <c r="BP23" s="23">
        <f t="shared" si="24"/>
        <v>8</v>
      </c>
      <c r="BQ23" s="13">
        <f t="shared" si="25"/>
        <v>13</v>
      </c>
      <c r="BR23" s="13">
        <f t="shared" si="26"/>
        <v>4</v>
      </c>
      <c r="BS23" s="93">
        <f t="shared" si="27"/>
        <v>10</v>
      </c>
      <c r="BT23" s="23">
        <f t="shared" si="28"/>
        <v>13</v>
      </c>
      <c r="BU23" s="13">
        <f t="shared" si="29"/>
        <v>4</v>
      </c>
      <c r="BV23" s="13">
        <f t="shared" si="30"/>
        <v>13</v>
      </c>
      <c r="BW23" s="93">
        <f t="shared" si="31"/>
        <v>6</v>
      </c>
      <c r="BX23" s="142">
        <f t="shared" si="38"/>
        <v>27</v>
      </c>
      <c r="BY23" s="140">
        <f t="shared" si="32"/>
        <v>23</v>
      </c>
      <c r="BZ23" s="140">
        <f t="shared" si="33"/>
        <v>15</v>
      </c>
      <c r="CA23" s="143">
        <f t="shared" si="34"/>
        <v>16</v>
      </c>
    </row>
    <row r="24" spans="1:79" ht="20.100000000000001" customHeight="1">
      <c r="A24" s="198">
        <v>10</v>
      </c>
      <c r="B24" s="124">
        <v>19</v>
      </c>
      <c r="C24" s="125">
        <f>+B25</f>
        <v>20</v>
      </c>
      <c r="D24" s="164" t="s">
        <v>26</v>
      </c>
      <c r="E24" s="160">
        <v>8</v>
      </c>
      <c r="F24" s="35">
        <f>+E25</f>
        <v>10</v>
      </c>
      <c r="G24" s="57">
        <f>IF(E24+E25=0,0,IF(E24=E25,2,IF(E24&gt;E25,3,1)))</f>
        <v>1</v>
      </c>
      <c r="H24" s="50"/>
      <c r="I24" s="198">
        <v>10</v>
      </c>
      <c r="J24" s="10">
        <f>+B16</f>
        <v>11</v>
      </c>
      <c r="K24" s="112">
        <f>+J25</f>
        <v>5</v>
      </c>
      <c r="L24" s="74" t="str">
        <f>+D16</f>
        <v>K</v>
      </c>
      <c r="M24" s="8">
        <v>13</v>
      </c>
      <c r="N24" s="51">
        <f>+M25</f>
        <v>10</v>
      </c>
      <c r="O24" s="57">
        <f>IF(M24+M25=0,0,IF(M24=M25,2,IF(M24&gt;M25,3,1)))</f>
        <v>3</v>
      </c>
      <c r="P24" s="55"/>
      <c r="Q24" s="204">
        <v>10</v>
      </c>
      <c r="R24" s="10">
        <f>+B6</f>
        <v>1</v>
      </c>
      <c r="S24" s="116">
        <f>+R25</f>
        <v>31</v>
      </c>
      <c r="T24" s="19" t="str">
        <f>+D6</f>
        <v>A</v>
      </c>
      <c r="U24" s="8">
        <v>8</v>
      </c>
      <c r="V24" s="51">
        <f>+U25</f>
        <v>10</v>
      </c>
      <c r="W24" s="57">
        <f>IF(U24+U25=0,0,IF(U24=U25,2,IF(U24&gt;U25,3,1)))</f>
        <v>1</v>
      </c>
      <c r="X24" s="52"/>
      <c r="Y24" s="198">
        <v>10</v>
      </c>
      <c r="Z24" s="8">
        <f>+B9</f>
        <v>4</v>
      </c>
      <c r="AA24" s="112">
        <f>+Z25</f>
        <v>20</v>
      </c>
      <c r="AB24" s="19" t="str">
        <f>+D9</f>
        <v>D</v>
      </c>
      <c r="AC24" s="8">
        <v>11</v>
      </c>
      <c r="AD24" s="37">
        <f>+AC25</f>
        <v>10</v>
      </c>
      <c r="AE24" s="57">
        <f>IF(AC24+AC25=0,0,IF(AC24=AC25,2,IF(AC24&gt;AC25,3,1)))</f>
        <v>3</v>
      </c>
      <c r="AF24" s="60"/>
      <c r="AG24" s="49">
        <v>19</v>
      </c>
      <c r="AH24" s="66" t="str">
        <f t="shared" si="0"/>
        <v>S</v>
      </c>
      <c r="AI24" s="75" t="s">
        <v>48</v>
      </c>
      <c r="AJ24" s="76">
        <f t="shared" si="1"/>
        <v>8</v>
      </c>
      <c r="AK24" s="76">
        <f t="shared" si="2"/>
        <v>9</v>
      </c>
      <c r="AL24" s="76">
        <f t="shared" si="3"/>
        <v>8</v>
      </c>
      <c r="AM24" s="77">
        <f t="shared" si="4"/>
        <v>13</v>
      </c>
      <c r="AN24" s="54">
        <f t="shared" si="9"/>
        <v>38</v>
      </c>
      <c r="AO24" s="11"/>
      <c r="AP24" s="75">
        <f t="shared" si="10"/>
        <v>10</v>
      </c>
      <c r="AQ24" s="76">
        <f t="shared" si="5"/>
        <v>11</v>
      </c>
      <c r="AR24" s="76">
        <f t="shared" si="6"/>
        <v>13</v>
      </c>
      <c r="AS24" s="78">
        <f t="shared" si="7"/>
        <v>9</v>
      </c>
      <c r="AT24" s="64">
        <f t="shared" si="11"/>
        <v>43</v>
      </c>
      <c r="AU24" s="54">
        <f t="shared" si="12"/>
        <v>-5</v>
      </c>
      <c r="AW24" s="23" t="str">
        <f t="shared" si="13"/>
        <v>D</v>
      </c>
      <c r="AX24" s="13" t="str">
        <f t="shared" si="14"/>
        <v>D</v>
      </c>
      <c r="AY24" s="13" t="str">
        <f t="shared" si="15"/>
        <v>D</v>
      </c>
      <c r="AZ24" s="24" t="str">
        <f t="shared" si="16"/>
        <v>V</v>
      </c>
      <c r="BA24" s="148"/>
      <c r="BB24" s="54">
        <f t="shared" si="35"/>
        <v>6</v>
      </c>
      <c r="BC24" s="2">
        <f t="shared" si="17"/>
        <v>23.046440000000004</v>
      </c>
      <c r="BD24" s="2">
        <f>IF(AH24="","",SMALL(BC$6:BC$37,ROWS(AN$6:AN24)))</f>
        <v>11.016489999999999</v>
      </c>
      <c r="BF24" s="101">
        <f>IF(BD24="","",IF(AND(BJ23=BJ24,BK23=BK24),BF23,$BF$6+18))</f>
        <v>19</v>
      </c>
      <c r="BG24" s="98">
        <f t="shared" si="18"/>
        <v>14</v>
      </c>
      <c r="BH24" s="69" t="str">
        <f t="shared" si="19"/>
        <v>N</v>
      </c>
      <c r="BI24" s="43" t="str">
        <f t="shared" si="20"/>
        <v>Bourgogne 2</v>
      </c>
      <c r="BJ24" s="107">
        <f t="shared" si="8"/>
        <v>8</v>
      </c>
      <c r="BK24" s="189">
        <f t="shared" si="21"/>
        <v>-2</v>
      </c>
      <c r="BL24" s="187" t="str">
        <f t="shared" si="22"/>
        <v>D</v>
      </c>
      <c r="BM24" s="13" t="str">
        <f t="shared" si="23"/>
        <v>D</v>
      </c>
      <c r="BN24" s="13" t="str">
        <f t="shared" si="36"/>
        <v>V</v>
      </c>
      <c r="BO24" s="93" t="str">
        <f t="shared" si="37"/>
        <v>V</v>
      </c>
      <c r="BP24" s="23">
        <f t="shared" si="24"/>
        <v>9</v>
      </c>
      <c r="BQ24" s="13">
        <f t="shared" si="25"/>
        <v>2</v>
      </c>
      <c r="BR24" s="13">
        <f t="shared" si="26"/>
        <v>13</v>
      </c>
      <c r="BS24" s="93">
        <f t="shared" si="27"/>
        <v>13</v>
      </c>
      <c r="BT24" s="23">
        <f t="shared" si="28"/>
        <v>13</v>
      </c>
      <c r="BU24" s="13">
        <f t="shared" si="29"/>
        <v>6</v>
      </c>
      <c r="BV24" s="13">
        <f t="shared" si="30"/>
        <v>9</v>
      </c>
      <c r="BW24" s="93">
        <f t="shared" si="31"/>
        <v>11</v>
      </c>
      <c r="BX24" s="142">
        <f t="shared" si="38"/>
        <v>13</v>
      </c>
      <c r="BY24" s="140">
        <f t="shared" si="32"/>
        <v>16</v>
      </c>
      <c r="BZ24" s="140">
        <f t="shared" si="33"/>
        <v>24</v>
      </c>
      <c r="CA24" s="143">
        <f t="shared" si="34"/>
        <v>2</v>
      </c>
    </row>
    <row r="25" spans="1:79" ht="20.100000000000001" customHeight="1" thickBot="1">
      <c r="A25" s="199"/>
      <c r="B25" s="126">
        <v>20</v>
      </c>
      <c r="C25" s="127">
        <f>+B24</f>
        <v>19</v>
      </c>
      <c r="D25" s="166" t="s">
        <v>27</v>
      </c>
      <c r="E25" s="154">
        <v>10</v>
      </c>
      <c r="F25" s="47">
        <f>+E24</f>
        <v>8</v>
      </c>
      <c r="G25" s="14">
        <f>IF(E24+E25=0,0,IF(E24=E25,2,IF(E24&lt;E25,3,1)))</f>
        <v>3</v>
      </c>
      <c r="H25" s="47"/>
      <c r="I25" s="199"/>
      <c r="J25" s="12">
        <f>+B10</f>
        <v>5</v>
      </c>
      <c r="K25" s="113">
        <f>+J24</f>
        <v>11</v>
      </c>
      <c r="L25" s="111" t="str">
        <f>+D10</f>
        <v>E</v>
      </c>
      <c r="M25" s="147">
        <v>10</v>
      </c>
      <c r="N25" s="40">
        <f>+M24</f>
        <v>13</v>
      </c>
      <c r="O25" s="14">
        <f>IF(M24+M25=0,0,IF(M24=M25,2,IF(M24&lt;M25,3,1)))</f>
        <v>1</v>
      </c>
      <c r="P25" s="56"/>
      <c r="Q25" s="205"/>
      <c r="R25" s="12">
        <f>+B36</f>
        <v>31</v>
      </c>
      <c r="S25" s="117">
        <f>+R24</f>
        <v>1</v>
      </c>
      <c r="T25" s="31" t="str">
        <f>+D36</f>
        <v>AE</v>
      </c>
      <c r="U25" s="147">
        <v>10</v>
      </c>
      <c r="V25" s="40">
        <f>+U24</f>
        <v>8</v>
      </c>
      <c r="W25" s="14">
        <f>IF(U24+U25=0,0,IF(U24=U25,2,IF(U24&lt;U25,3,1)))</f>
        <v>3</v>
      </c>
      <c r="X25" s="48"/>
      <c r="Y25" s="199"/>
      <c r="Z25" s="147">
        <f>+B25</f>
        <v>20</v>
      </c>
      <c r="AA25" s="113">
        <f>+Z24</f>
        <v>4</v>
      </c>
      <c r="AB25" s="31" t="str">
        <f>+D25</f>
        <v>T</v>
      </c>
      <c r="AC25" s="147">
        <v>10</v>
      </c>
      <c r="AD25" s="149">
        <f>+AC24</f>
        <v>11</v>
      </c>
      <c r="AE25" s="14">
        <f>IF(AC24+AC25=0,0,IF(AC24=AC25,2,IF(AC24&lt;AC25,3,1)))</f>
        <v>1</v>
      </c>
      <c r="AF25" s="148"/>
      <c r="AG25" s="53">
        <v>20</v>
      </c>
      <c r="AH25" s="66" t="str">
        <f t="shared" si="0"/>
        <v>T</v>
      </c>
      <c r="AI25" s="75" t="s">
        <v>83</v>
      </c>
      <c r="AJ25" s="76">
        <f t="shared" si="1"/>
        <v>10</v>
      </c>
      <c r="AK25" s="76">
        <f t="shared" si="2"/>
        <v>7</v>
      </c>
      <c r="AL25" s="76">
        <f t="shared" si="3"/>
        <v>5</v>
      </c>
      <c r="AM25" s="77">
        <f t="shared" si="4"/>
        <v>10</v>
      </c>
      <c r="AN25" s="54">
        <f t="shared" si="9"/>
        <v>32</v>
      </c>
      <c r="AO25" s="11"/>
      <c r="AP25" s="75">
        <f t="shared" si="10"/>
        <v>8</v>
      </c>
      <c r="AQ25" s="76">
        <f t="shared" si="5"/>
        <v>2</v>
      </c>
      <c r="AR25" s="76">
        <f t="shared" si="6"/>
        <v>13</v>
      </c>
      <c r="AS25" s="78">
        <f t="shared" si="7"/>
        <v>11</v>
      </c>
      <c r="AT25" s="64">
        <f t="shared" si="11"/>
        <v>34</v>
      </c>
      <c r="AU25" s="54">
        <f t="shared" si="12"/>
        <v>-2</v>
      </c>
      <c r="AW25" s="23" t="str">
        <f t="shared" si="13"/>
        <v>V</v>
      </c>
      <c r="AX25" s="13" t="str">
        <f t="shared" si="14"/>
        <v>V</v>
      </c>
      <c r="AY25" s="13" t="str">
        <f t="shared" si="15"/>
        <v>D</v>
      </c>
      <c r="AZ25" s="24" t="str">
        <f t="shared" si="16"/>
        <v>D</v>
      </c>
      <c r="BA25" s="148"/>
      <c r="BB25" s="54">
        <f t="shared" si="35"/>
        <v>8</v>
      </c>
      <c r="BC25" s="2">
        <f t="shared" si="17"/>
        <v>11.017049999999999</v>
      </c>
      <c r="BD25" s="2">
        <f>IF(AH25="","",SMALL(BC$6:BC$37,ROWS(AN$6:AN25)))</f>
        <v>11.017049999999999</v>
      </c>
      <c r="BF25" s="101">
        <f>IF(BD25="","",IF(AND(BJ24=BJ25,BK24=BK25),BF24,$BF$6+19))</f>
        <v>19</v>
      </c>
      <c r="BG25" s="98">
        <f t="shared" si="18"/>
        <v>20</v>
      </c>
      <c r="BH25" s="69" t="str">
        <f t="shared" si="19"/>
        <v>T</v>
      </c>
      <c r="BI25" s="43" t="str">
        <f t="shared" si="20"/>
        <v>Bourgogne 1</v>
      </c>
      <c r="BJ25" s="107">
        <f t="shared" si="8"/>
        <v>8</v>
      </c>
      <c r="BK25" s="189">
        <f t="shared" si="21"/>
        <v>-2</v>
      </c>
      <c r="BL25" s="187" t="str">
        <f t="shared" si="22"/>
        <v>V</v>
      </c>
      <c r="BM25" s="13" t="str">
        <f t="shared" si="23"/>
        <v>V</v>
      </c>
      <c r="BN25" s="13" t="str">
        <f t="shared" si="36"/>
        <v>D</v>
      </c>
      <c r="BO25" s="93" t="str">
        <f t="shared" si="37"/>
        <v>D</v>
      </c>
      <c r="BP25" s="23">
        <f t="shared" si="24"/>
        <v>10</v>
      </c>
      <c r="BQ25" s="13">
        <f t="shared" si="25"/>
        <v>7</v>
      </c>
      <c r="BR25" s="13">
        <f t="shared" si="26"/>
        <v>5</v>
      </c>
      <c r="BS25" s="93">
        <f t="shared" si="27"/>
        <v>10</v>
      </c>
      <c r="BT25" s="23">
        <f t="shared" si="28"/>
        <v>8</v>
      </c>
      <c r="BU25" s="13">
        <f t="shared" si="29"/>
        <v>2</v>
      </c>
      <c r="BV25" s="13">
        <f t="shared" si="30"/>
        <v>13</v>
      </c>
      <c r="BW25" s="93">
        <f t="shared" si="31"/>
        <v>11</v>
      </c>
      <c r="BX25" s="142">
        <f t="shared" si="38"/>
        <v>19</v>
      </c>
      <c r="BY25" s="140">
        <f t="shared" si="32"/>
        <v>6</v>
      </c>
      <c r="BZ25" s="140">
        <f t="shared" si="33"/>
        <v>16</v>
      </c>
      <c r="CA25" s="143">
        <f t="shared" si="34"/>
        <v>4</v>
      </c>
    </row>
    <row r="26" spans="1:79" ht="20.100000000000001" customHeight="1">
      <c r="A26" s="200">
        <v>11</v>
      </c>
      <c r="B26" s="128">
        <v>21</v>
      </c>
      <c r="C26" s="129">
        <f>+B27</f>
        <v>22</v>
      </c>
      <c r="D26" s="157" t="s">
        <v>28</v>
      </c>
      <c r="E26" s="160">
        <v>13</v>
      </c>
      <c r="F26" s="50">
        <f>+E27</f>
        <v>7</v>
      </c>
      <c r="G26" s="61">
        <f>IF(E26+E27=0,0,IF(E26=E27,2,IF(E26&gt;E27,3,1)))</f>
        <v>3</v>
      </c>
      <c r="H26" s="50"/>
      <c r="I26" s="198">
        <v>11</v>
      </c>
      <c r="J26" s="8">
        <f>+B11</f>
        <v>6</v>
      </c>
      <c r="K26" s="112">
        <f>+J27</f>
        <v>20</v>
      </c>
      <c r="L26" s="22" t="str">
        <f>+D11</f>
        <v>F</v>
      </c>
      <c r="M26" s="8">
        <v>2</v>
      </c>
      <c r="N26" s="51">
        <f>+M27</f>
        <v>7</v>
      </c>
      <c r="O26" s="61">
        <f>IF(M26+M27=0,0,IF(M26=M27,2,IF(M26&gt;M27,3,1)))</f>
        <v>1</v>
      </c>
      <c r="P26" s="52"/>
      <c r="Q26" s="200">
        <v>11</v>
      </c>
      <c r="R26" s="45">
        <f>+B26</f>
        <v>21</v>
      </c>
      <c r="S26" s="118">
        <f>+R27</f>
        <v>27</v>
      </c>
      <c r="T26" s="32" t="str">
        <f>+D26</f>
        <v>U</v>
      </c>
      <c r="U26" s="45">
        <v>13</v>
      </c>
      <c r="V26" s="51">
        <f>+U27</f>
        <v>7</v>
      </c>
      <c r="W26" s="61">
        <f>IF(U26+U27=0,0,IF(U26=U27,2,IF(U26&gt;U27,3,1)))</f>
        <v>3</v>
      </c>
      <c r="X26" s="52"/>
      <c r="Y26" s="200">
        <v>11</v>
      </c>
      <c r="Z26" s="45">
        <f>+B29</f>
        <v>24</v>
      </c>
      <c r="AA26" s="114">
        <f>+Z27</f>
        <v>15</v>
      </c>
      <c r="AB26" s="32" t="str">
        <f>+D29</f>
        <v>X</v>
      </c>
      <c r="AC26" s="45">
        <v>2</v>
      </c>
      <c r="AD26" s="148">
        <f>+AC27</f>
        <v>13</v>
      </c>
      <c r="AE26" s="61">
        <f>IF(AC26+AC27=0,0,IF(AC26=AC27,2,IF(AC26&gt;AC27,3,1)))</f>
        <v>1</v>
      </c>
      <c r="AF26" s="60"/>
      <c r="AG26" s="53">
        <v>21</v>
      </c>
      <c r="AH26" s="66" t="str">
        <f t="shared" si="0"/>
        <v>U</v>
      </c>
      <c r="AI26" s="75" t="s">
        <v>49</v>
      </c>
      <c r="AJ26" s="76">
        <f t="shared" si="1"/>
        <v>13</v>
      </c>
      <c r="AK26" s="76">
        <f t="shared" si="2"/>
        <v>10</v>
      </c>
      <c r="AL26" s="76">
        <f t="shared" si="3"/>
        <v>13</v>
      </c>
      <c r="AM26" s="77">
        <f t="shared" si="4"/>
        <v>13</v>
      </c>
      <c r="AN26" s="54">
        <f t="shared" si="9"/>
        <v>49</v>
      </c>
      <c r="AO26" s="11"/>
      <c r="AP26" s="75">
        <f t="shared" si="10"/>
        <v>7</v>
      </c>
      <c r="AQ26" s="76">
        <f t="shared" si="5"/>
        <v>11</v>
      </c>
      <c r="AR26" s="76">
        <f t="shared" si="6"/>
        <v>7</v>
      </c>
      <c r="AS26" s="78">
        <f t="shared" si="7"/>
        <v>4</v>
      </c>
      <c r="AT26" s="64">
        <f t="shared" si="11"/>
        <v>29</v>
      </c>
      <c r="AU26" s="54">
        <f t="shared" si="12"/>
        <v>20</v>
      </c>
      <c r="AW26" s="23" t="str">
        <f t="shared" si="13"/>
        <v>V</v>
      </c>
      <c r="AX26" s="13" t="str">
        <f t="shared" si="14"/>
        <v>D</v>
      </c>
      <c r="AY26" s="13" t="str">
        <f t="shared" si="15"/>
        <v>V</v>
      </c>
      <c r="AZ26" s="24" t="str">
        <f t="shared" si="16"/>
        <v>V</v>
      </c>
      <c r="BA26" s="148"/>
      <c r="BB26" s="54">
        <f t="shared" si="35"/>
        <v>10</v>
      </c>
      <c r="BC26" s="2">
        <f t="shared" si="17"/>
        <v>2.7953599999999996</v>
      </c>
      <c r="BD26" s="2">
        <f>IF(AH26="","",SMALL(BC$6:BC$37,ROWS(AN$6:AN26)))</f>
        <v>11.147130000000001</v>
      </c>
      <c r="BF26" s="101">
        <f>IF(BD26="","",IF(AND(BJ25=BJ26,BK25=BK26),BF25,$BF$6+20))</f>
        <v>21</v>
      </c>
      <c r="BG26" s="98">
        <f t="shared" si="18"/>
        <v>8</v>
      </c>
      <c r="BH26" s="69" t="str">
        <f t="shared" si="19"/>
        <v>H</v>
      </c>
      <c r="BI26" s="43" t="str">
        <f t="shared" si="20"/>
        <v>Hauts de FRANCE</v>
      </c>
      <c r="BJ26" s="107">
        <f t="shared" si="8"/>
        <v>8</v>
      </c>
      <c r="BK26" s="189">
        <f t="shared" si="21"/>
        <v>-15</v>
      </c>
      <c r="BL26" s="187" t="str">
        <f t="shared" si="22"/>
        <v>V</v>
      </c>
      <c r="BM26" s="13" t="str">
        <f t="shared" si="23"/>
        <v>V</v>
      </c>
      <c r="BN26" s="13" t="str">
        <f t="shared" si="36"/>
        <v>D</v>
      </c>
      <c r="BO26" s="93" t="str">
        <f t="shared" si="37"/>
        <v>D</v>
      </c>
      <c r="BP26" s="23">
        <f t="shared" si="24"/>
        <v>13</v>
      </c>
      <c r="BQ26" s="13">
        <f t="shared" si="25"/>
        <v>11</v>
      </c>
      <c r="BR26" s="13">
        <f t="shared" si="26"/>
        <v>4</v>
      </c>
      <c r="BS26" s="93">
        <f t="shared" si="27"/>
        <v>2</v>
      </c>
      <c r="BT26" s="23">
        <f t="shared" si="28"/>
        <v>10</v>
      </c>
      <c r="BU26" s="13">
        <f t="shared" si="29"/>
        <v>9</v>
      </c>
      <c r="BV26" s="13">
        <f t="shared" si="30"/>
        <v>13</v>
      </c>
      <c r="BW26" s="93">
        <f t="shared" si="31"/>
        <v>13</v>
      </c>
      <c r="BX26" s="142">
        <f t="shared" si="38"/>
        <v>7</v>
      </c>
      <c r="BY26" s="140">
        <f t="shared" si="32"/>
        <v>19</v>
      </c>
      <c r="BZ26" s="140">
        <f t="shared" si="33"/>
        <v>10</v>
      </c>
      <c r="CA26" s="143">
        <f t="shared" si="34"/>
        <v>12</v>
      </c>
    </row>
    <row r="27" spans="1:79" ht="20.100000000000001" customHeight="1" thickBot="1">
      <c r="A27" s="200"/>
      <c r="B27" s="130">
        <v>22</v>
      </c>
      <c r="C27" s="131">
        <f>+B26</f>
        <v>21</v>
      </c>
      <c r="D27" s="158" t="s">
        <v>29</v>
      </c>
      <c r="E27" s="156">
        <v>7</v>
      </c>
      <c r="F27" s="35">
        <f>+E26</f>
        <v>13</v>
      </c>
      <c r="G27" s="44">
        <f>IF(E26+E27=0,0,IF(E26=E27,2,IF(E26&lt;E27,3,1)))</f>
        <v>1</v>
      </c>
      <c r="H27" s="47"/>
      <c r="I27" s="199"/>
      <c r="J27" s="147">
        <f>+B25</f>
        <v>20</v>
      </c>
      <c r="K27" s="113">
        <f>+J26</f>
        <v>6</v>
      </c>
      <c r="L27" s="150" t="str">
        <f>+D25</f>
        <v>T</v>
      </c>
      <c r="M27" s="147">
        <v>7</v>
      </c>
      <c r="N27" s="40">
        <f>+M26</f>
        <v>2</v>
      </c>
      <c r="O27" s="44">
        <f>IF(M26+M27=0,0,IF(M26=M27,2,IF(M26&lt;M27,3,1)))</f>
        <v>3</v>
      </c>
      <c r="P27" s="48"/>
      <c r="Q27" s="200"/>
      <c r="R27" s="58">
        <f>+B32</f>
        <v>27</v>
      </c>
      <c r="S27" s="119">
        <f>+R26</f>
        <v>21</v>
      </c>
      <c r="T27" s="59" t="str">
        <f>+D32</f>
        <v>AA</v>
      </c>
      <c r="U27" s="58">
        <v>7</v>
      </c>
      <c r="V27" s="148">
        <f>+U26</f>
        <v>13</v>
      </c>
      <c r="W27" s="44">
        <f>IF(U26+U27=0,0,IF(U26=U27,2,IF(U26&lt;U27,3,1)))</f>
        <v>1</v>
      </c>
      <c r="X27" s="48"/>
      <c r="Y27" s="200"/>
      <c r="Z27" s="58">
        <f>+B20</f>
        <v>15</v>
      </c>
      <c r="AA27" s="115">
        <f>+Z26</f>
        <v>24</v>
      </c>
      <c r="AB27" s="59" t="str">
        <f>+D20</f>
        <v>O</v>
      </c>
      <c r="AC27" s="58">
        <v>13</v>
      </c>
      <c r="AD27" s="148">
        <f>+AC26</f>
        <v>2</v>
      </c>
      <c r="AE27" s="44">
        <f>IF(AC26+AC27=0,0,IF(AC26=AC27,2,IF(AC26&lt;AC27,3,1)))</f>
        <v>3</v>
      </c>
      <c r="AF27" s="148"/>
      <c r="AG27" s="49">
        <v>22</v>
      </c>
      <c r="AH27" s="66" t="str">
        <f t="shared" si="0"/>
        <v>V</v>
      </c>
      <c r="AI27" s="75" t="s">
        <v>77</v>
      </c>
      <c r="AJ27" s="76">
        <f t="shared" si="1"/>
        <v>7</v>
      </c>
      <c r="AK27" s="76">
        <f t="shared" si="2"/>
        <v>6</v>
      </c>
      <c r="AL27" s="76">
        <f t="shared" si="3"/>
        <v>13</v>
      </c>
      <c r="AM27" s="77">
        <f t="shared" si="4"/>
        <v>8</v>
      </c>
      <c r="AN27" s="54">
        <f t="shared" si="9"/>
        <v>34</v>
      </c>
      <c r="AO27" s="11"/>
      <c r="AP27" s="75">
        <f t="shared" si="10"/>
        <v>13</v>
      </c>
      <c r="AQ27" s="76">
        <f t="shared" si="5"/>
        <v>12</v>
      </c>
      <c r="AR27" s="76">
        <f t="shared" si="6"/>
        <v>11</v>
      </c>
      <c r="AS27" s="78">
        <f t="shared" si="7"/>
        <v>10</v>
      </c>
      <c r="AT27" s="64">
        <f t="shared" si="11"/>
        <v>46</v>
      </c>
      <c r="AU27" s="54">
        <f t="shared" si="12"/>
        <v>-12</v>
      </c>
      <c r="AW27" s="23" t="str">
        <f t="shared" si="13"/>
        <v>D</v>
      </c>
      <c r="AX27" s="13" t="str">
        <f t="shared" si="14"/>
        <v>D</v>
      </c>
      <c r="AY27" s="13" t="str">
        <f t="shared" si="15"/>
        <v>V</v>
      </c>
      <c r="AZ27" s="24" t="str">
        <f t="shared" si="16"/>
        <v>D</v>
      </c>
      <c r="BA27" s="148"/>
      <c r="BB27" s="54">
        <f t="shared" si="35"/>
        <v>6</v>
      </c>
      <c r="BC27" s="2">
        <f t="shared" si="17"/>
        <v>23.116870000000002</v>
      </c>
      <c r="BD27" s="2">
        <f>IF(AH27="","",SMALL(BC$6:BC$37,ROWS(AN$6:AN27)))</f>
        <v>11.18749</v>
      </c>
      <c r="BF27" s="101">
        <f>IF(BD27="","",IF(AND(BJ26=BJ27,BK26=BK27),BF26,$BF$6+21))</f>
        <v>22</v>
      </c>
      <c r="BG27" s="98">
        <f t="shared" si="18"/>
        <v>4</v>
      </c>
      <c r="BH27" s="69" t="str">
        <f t="shared" si="19"/>
        <v>D</v>
      </c>
      <c r="BI27" s="43" t="str">
        <f t="shared" si="20"/>
        <v>Grand Est</v>
      </c>
      <c r="BJ27" s="107">
        <f t="shared" si="8"/>
        <v>8</v>
      </c>
      <c r="BK27" s="189">
        <f t="shared" si="21"/>
        <v>-19</v>
      </c>
      <c r="BL27" s="187" t="str">
        <f t="shared" si="22"/>
        <v>D</v>
      </c>
      <c r="BM27" s="13" t="str">
        <f t="shared" si="23"/>
        <v>V</v>
      </c>
      <c r="BN27" s="13" t="str">
        <f t="shared" si="36"/>
        <v>D</v>
      </c>
      <c r="BO27" s="93" t="str">
        <f t="shared" si="37"/>
        <v>V</v>
      </c>
      <c r="BP27" s="23">
        <f t="shared" si="24"/>
        <v>2</v>
      </c>
      <c r="BQ27" s="13">
        <f t="shared" si="25"/>
        <v>11</v>
      </c>
      <c r="BR27" s="13">
        <f t="shared" si="26"/>
        <v>2</v>
      </c>
      <c r="BS27" s="93">
        <f t="shared" si="27"/>
        <v>11</v>
      </c>
      <c r="BT27" s="23">
        <f t="shared" si="28"/>
        <v>13</v>
      </c>
      <c r="BU27" s="13">
        <f t="shared" si="29"/>
        <v>9</v>
      </c>
      <c r="BV27" s="13">
        <f t="shared" si="30"/>
        <v>13</v>
      </c>
      <c r="BW27" s="93">
        <f t="shared" si="31"/>
        <v>10</v>
      </c>
      <c r="BX27" s="142">
        <f t="shared" si="38"/>
        <v>3</v>
      </c>
      <c r="BY27" s="140">
        <f t="shared" si="32"/>
        <v>2</v>
      </c>
      <c r="BZ27" s="140">
        <f t="shared" si="33"/>
        <v>9</v>
      </c>
      <c r="CA27" s="143">
        <f t="shared" si="34"/>
        <v>20</v>
      </c>
    </row>
    <row r="28" spans="1:79" ht="20.100000000000001" customHeight="1">
      <c r="A28" s="198">
        <v>12</v>
      </c>
      <c r="B28" s="124">
        <v>23</v>
      </c>
      <c r="C28" s="125">
        <f>+B29</f>
        <v>24</v>
      </c>
      <c r="D28" s="164" t="s">
        <v>30</v>
      </c>
      <c r="E28" s="152">
        <v>2</v>
      </c>
      <c r="F28" s="62">
        <f>+E29</f>
        <v>11</v>
      </c>
      <c r="G28" s="57">
        <f>IF(E28+E29=0,0,IF(E28=E29,2,IF(E28&gt;E29,3,1)))</f>
        <v>1</v>
      </c>
      <c r="H28" s="50"/>
      <c r="I28" s="200">
        <v>12</v>
      </c>
      <c r="J28" s="45">
        <f>+B7</f>
        <v>2</v>
      </c>
      <c r="K28" s="114">
        <f>+J29</f>
        <v>4</v>
      </c>
      <c r="L28" s="109" t="str">
        <f>+D7</f>
        <v>B</v>
      </c>
      <c r="M28" s="45">
        <v>9</v>
      </c>
      <c r="N28" s="51">
        <f>+M29</f>
        <v>11</v>
      </c>
      <c r="O28" s="57">
        <f>IF(M28+M29=0,0,IF(M28=M29,2,IF(M28&gt;M29,3,1)))</f>
        <v>1</v>
      </c>
      <c r="P28" s="52"/>
      <c r="Q28" s="198">
        <v>12</v>
      </c>
      <c r="R28" s="8">
        <f>+B10</f>
        <v>5</v>
      </c>
      <c r="S28" s="116">
        <f>+R29</f>
        <v>23</v>
      </c>
      <c r="T28" s="19" t="str">
        <f>+D10</f>
        <v>E</v>
      </c>
      <c r="U28" s="8">
        <v>2</v>
      </c>
      <c r="V28" s="37">
        <f>+U29</f>
        <v>11</v>
      </c>
      <c r="W28" s="57">
        <f>IF(U28+U29=0,0,IF(U28=U29,2,IF(U28&gt;U29,3,1)))</f>
        <v>1</v>
      </c>
      <c r="X28" s="52"/>
      <c r="Y28" s="198">
        <v>12</v>
      </c>
      <c r="Z28" s="8">
        <f>+B8</f>
        <v>3</v>
      </c>
      <c r="AA28" s="112">
        <f>+Z29</f>
        <v>5</v>
      </c>
      <c r="AB28" s="19" t="str">
        <f>+D8</f>
        <v>C</v>
      </c>
      <c r="AC28" s="8">
        <v>5</v>
      </c>
      <c r="AD28" s="37">
        <f>+AC29</f>
        <v>11</v>
      </c>
      <c r="AE28" s="57">
        <f>IF(AC28+AC29=0,0,IF(AC28=AC29,2,IF(AC28&gt;AC29,3,1)))</f>
        <v>1</v>
      </c>
      <c r="AF28" s="60"/>
      <c r="AG28" s="49">
        <v>23</v>
      </c>
      <c r="AH28" s="66" t="str">
        <f t="shared" si="0"/>
        <v>W</v>
      </c>
      <c r="AI28" s="75" t="s">
        <v>50</v>
      </c>
      <c r="AJ28" s="76">
        <f t="shared" si="1"/>
        <v>2</v>
      </c>
      <c r="AK28" s="76">
        <f t="shared" si="2"/>
        <v>4</v>
      </c>
      <c r="AL28" s="76">
        <f t="shared" si="3"/>
        <v>11</v>
      </c>
      <c r="AM28" s="77">
        <f t="shared" si="4"/>
        <v>8</v>
      </c>
      <c r="AN28" s="54">
        <f t="shared" si="9"/>
        <v>25</v>
      </c>
      <c r="AO28" s="11"/>
      <c r="AP28" s="75">
        <f t="shared" si="10"/>
        <v>11</v>
      </c>
      <c r="AQ28" s="76">
        <f t="shared" si="5"/>
        <v>13</v>
      </c>
      <c r="AR28" s="76">
        <f t="shared" si="6"/>
        <v>2</v>
      </c>
      <c r="AS28" s="78">
        <f t="shared" si="7"/>
        <v>11</v>
      </c>
      <c r="AT28" s="64">
        <f t="shared" si="11"/>
        <v>37</v>
      </c>
      <c r="AU28" s="54">
        <f t="shared" si="12"/>
        <v>-12</v>
      </c>
      <c r="AW28" s="23" t="str">
        <f t="shared" si="13"/>
        <v>D</v>
      </c>
      <c r="AX28" s="13" t="str">
        <f t="shared" si="14"/>
        <v>D</v>
      </c>
      <c r="AY28" s="13" t="str">
        <f t="shared" si="15"/>
        <v>V</v>
      </c>
      <c r="AZ28" s="24" t="str">
        <f t="shared" si="16"/>
        <v>D</v>
      </c>
      <c r="BA28" s="148"/>
      <c r="BB28" s="54">
        <f t="shared" si="35"/>
        <v>6</v>
      </c>
      <c r="BC28" s="2">
        <f t="shared" si="17"/>
        <v>23.11778</v>
      </c>
      <c r="BD28" s="2">
        <f>IF(AH28="","",SMALL(BC$6:BC$37,ROWS(AN$6:AN28)))</f>
        <v>23.005870000000002</v>
      </c>
      <c r="BF28" s="101">
        <f>IF(BD28="","",IF(AND(BJ27=BJ28,BK27=BK28),BF27,$BF$6+22))</f>
        <v>23</v>
      </c>
      <c r="BG28" s="98">
        <f t="shared" si="18"/>
        <v>2</v>
      </c>
      <c r="BH28" s="69" t="str">
        <f t="shared" si="19"/>
        <v>B</v>
      </c>
      <c r="BI28" s="43" t="str">
        <f t="shared" si="20"/>
        <v>Occitanie</v>
      </c>
      <c r="BJ28" s="107">
        <f t="shared" si="8"/>
        <v>6</v>
      </c>
      <c r="BK28" s="189">
        <f t="shared" si="21"/>
        <v>-1</v>
      </c>
      <c r="BL28" s="187" t="str">
        <f t="shared" si="22"/>
        <v>V</v>
      </c>
      <c r="BM28" s="13" t="str">
        <f t="shared" si="23"/>
        <v>D</v>
      </c>
      <c r="BN28" s="13" t="str">
        <f t="shared" si="36"/>
        <v>D</v>
      </c>
      <c r="BO28" s="93" t="str">
        <f t="shared" si="37"/>
        <v>D</v>
      </c>
      <c r="BP28" s="23">
        <f t="shared" si="24"/>
        <v>12</v>
      </c>
      <c r="BQ28" s="13">
        <f t="shared" si="25"/>
        <v>9</v>
      </c>
      <c r="BR28" s="13">
        <f t="shared" si="26"/>
        <v>10</v>
      </c>
      <c r="BS28" s="93">
        <f t="shared" si="27"/>
        <v>11</v>
      </c>
      <c r="BT28" s="23">
        <f t="shared" si="28"/>
        <v>6</v>
      </c>
      <c r="BU28" s="13">
        <f t="shared" si="29"/>
        <v>11</v>
      </c>
      <c r="BV28" s="13">
        <f t="shared" si="30"/>
        <v>13</v>
      </c>
      <c r="BW28" s="93">
        <f t="shared" si="31"/>
        <v>13</v>
      </c>
      <c r="BX28" s="142">
        <f t="shared" si="38"/>
        <v>1</v>
      </c>
      <c r="BY28" s="140">
        <f t="shared" si="32"/>
        <v>4</v>
      </c>
      <c r="BZ28" s="140">
        <f t="shared" si="33"/>
        <v>30</v>
      </c>
      <c r="CA28" s="143">
        <f t="shared" si="34"/>
        <v>14</v>
      </c>
    </row>
    <row r="29" spans="1:79" ht="20.100000000000001" customHeight="1" thickBot="1">
      <c r="A29" s="199"/>
      <c r="B29" s="126">
        <v>24</v>
      </c>
      <c r="C29" s="127">
        <f>+B28</f>
        <v>23</v>
      </c>
      <c r="D29" s="166" t="s">
        <v>31</v>
      </c>
      <c r="E29" s="154">
        <v>11</v>
      </c>
      <c r="F29" s="63">
        <f>+E28</f>
        <v>2</v>
      </c>
      <c r="G29" s="14">
        <f>IF(E28+E29=0,0,IF(E28=E29,2,IF(E28&lt;E29,3,1)))</f>
        <v>3</v>
      </c>
      <c r="H29" s="47"/>
      <c r="I29" s="200"/>
      <c r="J29" s="58">
        <f>+B9</f>
        <v>4</v>
      </c>
      <c r="K29" s="115">
        <f>+J28</f>
        <v>2</v>
      </c>
      <c r="L29" s="110" t="str">
        <f>+D9</f>
        <v>D</v>
      </c>
      <c r="M29" s="58">
        <v>11</v>
      </c>
      <c r="N29" s="40">
        <f>+M28</f>
        <v>9</v>
      </c>
      <c r="O29" s="14">
        <f>IF(M28+M29=0,0,IF(M28=M29,2,IF(M28&lt;M29,3,1)))</f>
        <v>3</v>
      </c>
      <c r="P29" s="48"/>
      <c r="Q29" s="199"/>
      <c r="R29" s="147">
        <f>+B28</f>
        <v>23</v>
      </c>
      <c r="S29" s="117">
        <f>+R28</f>
        <v>5</v>
      </c>
      <c r="T29" s="31" t="str">
        <f>+D28</f>
        <v>W</v>
      </c>
      <c r="U29" s="147">
        <v>11</v>
      </c>
      <c r="V29" s="149">
        <f>+U28</f>
        <v>2</v>
      </c>
      <c r="W29" s="14">
        <f>IF(U28+U29=0,0,IF(U28=U29,2,IF(U28&lt;U29,3,1)))</f>
        <v>3</v>
      </c>
      <c r="X29" s="48"/>
      <c r="Y29" s="199"/>
      <c r="Z29" s="147">
        <f>+B10</f>
        <v>5</v>
      </c>
      <c r="AA29" s="113">
        <f>+Z28</f>
        <v>3</v>
      </c>
      <c r="AB29" s="31" t="str">
        <f>+D10</f>
        <v>E</v>
      </c>
      <c r="AC29" s="147">
        <v>11</v>
      </c>
      <c r="AD29" s="149">
        <f>+AC28</f>
        <v>5</v>
      </c>
      <c r="AE29" s="14">
        <f>IF(AC28+AC29=0,0,IF(AC28=AC29,2,IF(AC28&lt;AC29,3,1)))</f>
        <v>3</v>
      </c>
      <c r="AF29" s="148"/>
      <c r="AG29" s="53">
        <v>24</v>
      </c>
      <c r="AH29" s="66" t="str">
        <f t="shared" si="0"/>
        <v>X</v>
      </c>
      <c r="AI29" s="75" t="s">
        <v>85</v>
      </c>
      <c r="AJ29" s="76">
        <f t="shared" si="1"/>
        <v>11</v>
      </c>
      <c r="AK29" s="76">
        <f t="shared" si="2"/>
        <v>12</v>
      </c>
      <c r="AL29" s="76">
        <f t="shared" si="3"/>
        <v>9</v>
      </c>
      <c r="AM29" s="77">
        <f t="shared" si="4"/>
        <v>2</v>
      </c>
      <c r="AN29" s="54">
        <f t="shared" si="9"/>
        <v>34</v>
      </c>
      <c r="AO29" s="11"/>
      <c r="AP29" s="75">
        <f t="shared" si="10"/>
        <v>2</v>
      </c>
      <c r="AQ29" s="76">
        <f t="shared" si="5"/>
        <v>6</v>
      </c>
      <c r="AR29" s="76">
        <f t="shared" si="6"/>
        <v>13</v>
      </c>
      <c r="AS29" s="78">
        <f t="shared" si="7"/>
        <v>13</v>
      </c>
      <c r="AT29" s="64">
        <f t="shared" si="11"/>
        <v>34</v>
      </c>
      <c r="AU29" s="54">
        <f t="shared" si="12"/>
        <v>0</v>
      </c>
      <c r="AW29" s="23" t="str">
        <f t="shared" si="13"/>
        <v>V</v>
      </c>
      <c r="AX29" s="13" t="str">
        <f t="shared" si="14"/>
        <v>V</v>
      </c>
      <c r="AY29" s="13" t="str">
        <f t="shared" si="15"/>
        <v>D</v>
      </c>
      <c r="AZ29" s="24" t="str">
        <f t="shared" si="16"/>
        <v>D</v>
      </c>
      <c r="BA29" s="148"/>
      <c r="BB29" s="54">
        <f t="shared" si="35"/>
        <v>8</v>
      </c>
      <c r="BC29" s="2">
        <f t="shared" si="17"/>
        <v>10.99689</v>
      </c>
      <c r="BD29" s="2">
        <f>IF(AH29="","",SMALL(BC$6:BC$37,ROWS(AN$6:AN29)))</f>
        <v>23.046440000000004</v>
      </c>
      <c r="BF29" s="101">
        <f>IF(BD29="","",IF(AND(BJ28=BJ29,BK28=BK29),BF28,$BF$6+23))</f>
        <v>24</v>
      </c>
      <c r="BG29" s="98">
        <f t="shared" si="18"/>
        <v>19</v>
      </c>
      <c r="BH29" s="69" t="str">
        <f t="shared" si="19"/>
        <v>S</v>
      </c>
      <c r="BI29" s="43" t="str">
        <f t="shared" si="20"/>
        <v>Normandie</v>
      </c>
      <c r="BJ29" s="107">
        <f t="shared" si="8"/>
        <v>6</v>
      </c>
      <c r="BK29" s="189">
        <f t="shared" si="21"/>
        <v>-5</v>
      </c>
      <c r="BL29" s="187" t="str">
        <f t="shared" si="22"/>
        <v>D</v>
      </c>
      <c r="BM29" s="13" t="str">
        <f t="shared" si="23"/>
        <v>D</v>
      </c>
      <c r="BN29" s="13" t="str">
        <f t="shared" si="36"/>
        <v>D</v>
      </c>
      <c r="BO29" s="93" t="str">
        <f t="shared" si="37"/>
        <v>V</v>
      </c>
      <c r="BP29" s="23">
        <f t="shared" si="24"/>
        <v>8</v>
      </c>
      <c r="BQ29" s="13">
        <f t="shared" si="25"/>
        <v>9</v>
      </c>
      <c r="BR29" s="13">
        <f t="shared" si="26"/>
        <v>8</v>
      </c>
      <c r="BS29" s="93">
        <f t="shared" si="27"/>
        <v>13</v>
      </c>
      <c r="BT29" s="23">
        <f t="shared" si="28"/>
        <v>10</v>
      </c>
      <c r="BU29" s="13">
        <f t="shared" si="29"/>
        <v>11</v>
      </c>
      <c r="BV29" s="13">
        <f t="shared" si="30"/>
        <v>13</v>
      </c>
      <c r="BW29" s="93">
        <f t="shared" si="31"/>
        <v>9</v>
      </c>
      <c r="BX29" s="142">
        <f t="shared" si="38"/>
        <v>20</v>
      </c>
      <c r="BY29" s="140">
        <f t="shared" si="32"/>
        <v>8</v>
      </c>
      <c r="BZ29" s="140">
        <f t="shared" si="33"/>
        <v>26</v>
      </c>
      <c r="CA29" s="143">
        <f t="shared" si="34"/>
        <v>10</v>
      </c>
    </row>
    <row r="30" spans="1:79" ht="20.100000000000001" customHeight="1">
      <c r="A30" s="200">
        <v>13</v>
      </c>
      <c r="B30" s="128">
        <v>25</v>
      </c>
      <c r="C30" s="129">
        <f>+B31</f>
        <v>26</v>
      </c>
      <c r="D30" s="157" t="s">
        <v>32</v>
      </c>
      <c r="E30" s="160">
        <v>5</v>
      </c>
      <c r="F30" s="35">
        <f>+E31</f>
        <v>13</v>
      </c>
      <c r="G30" s="61">
        <f>IF(E30+E31=0,0,IF(E30=E31,2,IF(E30&gt;E31,3,1)))</f>
        <v>1</v>
      </c>
      <c r="H30" s="50"/>
      <c r="I30" s="198">
        <v>13</v>
      </c>
      <c r="J30" s="8">
        <f>+B15</f>
        <v>10</v>
      </c>
      <c r="K30" s="112">
        <f>+J31</f>
        <v>15</v>
      </c>
      <c r="L30" s="22" t="str">
        <f>+D15</f>
        <v>J</v>
      </c>
      <c r="M30" s="8">
        <v>8</v>
      </c>
      <c r="N30" s="51">
        <f>+M31</f>
        <v>13</v>
      </c>
      <c r="O30" s="61">
        <f>IF(M30+M31=0,0,IF(M30=M31,2,IF(M30&gt;M31,3,1)))</f>
        <v>1</v>
      </c>
      <c r="P30" s="52"/>
      <c r="Q30" s="200">
        <v>13</v>
      </c>
      <c r="R30" s="45">
        <f>+B25</f>
        <v>20</v>
      </c>
      <c r="S30" s="118">
        <f>+R31</f>
        <v>16</v>
      </c>
      <c r="T30" s="32" t="str">
        <f>+D25</f>
        <v>T</v>
      </c>
      <c r="U30" s="45">
        <v>5</v>
      </c>
      <c r="V30" s="148">
        <f>+U31</f>
        <v>13</v>
      </c>
      <c r="W30" s="61">
        <f>IF(U30+U31=0,0,IF(U30=U31,2,IF(U30&gt;U31,3,1)))</f>
        <v>1</v>
      </c>
      <c r="X30" s="52"/>
      <c r="Y30" s="200">
        <v>13</v>
      </c>
      <c r="Z30" s="45">
        <f>+B12</f>
        <v>7</v>
      </c>
      <c r="AA30" s="114">
        <f>+Z31</f>
        <v>26</v>
      </c>
      <c r="AB30" s="32" t="str">
        <f>+D12</f>
        <v>G</v>
      </c>
      <c r="AC30" s="45">
        <v>6</v>
      </c>
      <c r="AD30" s="148">
        <f>+AC31</f>
        <v>12</v>
      </c>
      <c r="AE30" s="61">
        <f>IF(AC30+AC31=0,0,IF(AC30=AC31,2,IF(AC30&gt;AC31,3,1)))</f>
        <v>1</v>
      </c>
      <c r="AF30" s="60"/>
      <c r="AG30" s="53">
        <v>25</v>
      </c>
      <c r="AH30" s="66" t="str">
        <f t="shared" si="0"/>
        <v>Y</v>
      </c>
      <c r="AI30" s="75" t="s">
        <v>87</v>
      </c>
      <c r="AJ30" s="76">
        <f t="shared" si="1"/>
        <v>5</v>
      </c>
      <c r="AK30" s="76">
        <f t="shared" si="2"/>
        <v>4</v>
      </c>
      <c r="AL30" s="76">
        <f t="shared" si="3"/>
        <v>10</v>
      </c>
      <c r="AM30" s="77">
        <f t="shared" si="4"/>
        <v>8</v>
      </c>
      <c r="AN30" s="54">
        <f t="shared" si="9"/>
        <v>27</v>
      </c>
      <c r="AO30" s="11"/>
      <c r="AP30" s="75">
        <f t="shared" si="10"/>
        <v>13</v>
      </c>
      <c r="AQ30" s="76">
        <f t="shared" si="5"/>
        <v>11</v>
      </c>
      <c r="AR30" s="76">
        <f t="shared" si="6"/>
        <v>4</v>
      </c>
      <c r="AS30" s="78">
        <f t="shared" si="7"/>
        <v>13</v>
      </c>
      <c r="AT30" s="64">
        <f t="shared" si="11"/>
        <v>41</v>
      </c>
      <c r="AU30" s="54">
        <f t="shared" si="12"/>
        <v>-14</v>
      </c>
      <c r="AW30" s="23" t="str">
        <f t="shared" si="13"/>
        <v>D</v>
      </c>
      <c r="AX30" s="13" t="str">
        <f t="shared" si="14"/>
        <v>D</v>
      </c>
      <c r="AY30" s="13" t="str">
        <f t="shared" si="15"/>
        <v>V</v>
      </c>
      <c r="AZ30" s="24" t="str">
        <f t="shared" si="16"/>
        <v>D</v>
      </c>
      <c r="BA30" s="148"/>
      <c r="BB30" s="54">
        <f t="shared" si="35"/>
        <v>6</v>
      </c>
      <c r="BC30" s="2">
        <f t="shared" si="17"/>
        <v>23.137599999999999</v>
      </c>
      <c r="BD30" s="2">
        <f>IF(AH30="","",SMALL(BC$6:BC$37,ROWS(AN$6:AN30)))</f>
        <v>23.106950000000001</v>
      </c>
      <c r="BF30" s="101">
        <f>IF(BD30="","",IF(AND(BJ29=BJ30,BK29=BK30),BF29,$BF$6+24))</f>
        <v>25</v>
      </c>
      <c r="BG30" s="98">
        <f t="shared" si="18"/>
        <v>10</v>
      </c>
      <c r="BH30" s="69" t="str">
        <f t="shared" si="19"/>
        <v>J</v>
      </c>
      <c r="BI30" s="43" t="str">
        <f t="shared" si="20"/>
        <v>Nouvelle Aquitaine 2</v>
      </c>
      <c r="BJ30" s="107">
        <f t="shared" si="8"/>
        <v>6</v>
      </c>
      <c r="BK30" s="189">
        <f t="shared" si="21"/>
        <v>-11</v>
      </c>
      <c r="BL30" s="187" t="str">
        <f t="shared" si="22"/>
        <v>D</v>
      </c>
      <c r="BM30" s="13" t="str">
        <f t="shared" si="23"/>
        <v>D</v>
      </c>
      <c r="BN30" s="13" t="str">
        <f t="shared" si="36"/>
        <v>V</v>
      </c>
      <c r="BO30" s="93" t="str">
        <f t="shared" si="37"/>
        <v>D</v>
      </c>
      <c r="BP30" s="23">
        <f t="shared" si="24"/>
        <v>2</v>
      </c>
      <c r="BQ30" s="13">
        <f t="shared" si="25"/>
        <v>8</v>
      </c>
      <c r="BR30" s="13">
        <f t="shared" si="26"/>
        <v>13</v>
      </c>
      <c r="BS30" s="93">
        <f t="shared" si="27"/>
        <v>9</v>
      </c>
      <c r="BT30" s="23">
        <f t="shared" si="28"/>
        <v>13</v>
      </c>
      <c r="BU30" s="13">
        <f t="shared" si="29"/>
        <v>13</v>
      </c>
      <c r="BV30" s="13">
        <f t="shared" si="30"/>
        <v>4</v>
      </c>
      <c r="BW30" s="93">
        <f t="shared" si="31"/>
        <v>13</v>
      </c>
      <c r="BX30" s="142">
        <f t="shared" si="38"/>
        <v>9</v>
      </c>
      <c r="BY30" s="140">
        <f t="shared" si="32"/>
        <v>15</v>
      </c>
      <c r="BZ30" s="140">
        <f t="shared" si="33"/>
        <v>8</v>
      </c>
      <c r="CA30" s="143">
        <f t="shared" si="34"/>
        <v>19</v>
      </c>
    </row>
    <row r="31" spans="1:79" ht="20.100000000000001" customHeight="1" thickBot="1">
      <c r="A31" s="200"/>
      <c r="B31" s="130">
        <v>26</v>
      </c>
      <c r="C31" s="131">
        <f>+B30</f>
        <v>25</v>
      </c>
      <c r="D31" s="158" t="s">
        <v>33</v>
      </c>
      <c r="E31" s="156">
        <v>13</v>
      </c>
      <c r="F31" s="35">
        <f>+E30</f>
        <v>5</v>
      </c>
      <c r="G31" s="44">
        <f>IF(E30+E31=0,0,IF(E30=E31,2,IF(E30&lt;E31,3,1)))</f>
        <v>3</v>
      </c>
      <c r="H31" s="47"/>
      <c r="I31" s="199"/>
      <c r="J31" s="147">
        <f>+B20</f>
        <v>15</v>
      </c>
      <c r="K31" s="113">
        <f>+J30</f>
        <v>10</v>
      </c>
      <c r="L31" s="150" t="str">
        <f>+D20</f>
        <v>O</v>
      </c>
      <c r="M31" s="147">
        <v>13</v>
      </c>
      <c r="N31" s="40">
        <f>+M30</f>
        <v>8</v>
      </c>
      <c r="O31" s="44">
        <f>IF(M30+M31=0,0,IF(M30=M31,2,IF(M30&lt;M31,3,1)))</f>
        <v>3</v>
      </c>
      <c r="P31" s="48"/>
      <c r="Q31" s="200"/>
      <c r="R31" s="58">
        <f>+B21</f>
        <v>16</v>
      </c>
      <c r="S31" s="119">
        <f>+R30</f>
        <v>20</v>
      </c>
      <c r="T31" s="59" t="str">
        <f>+D21</f>
        <v>P</v>
      </c>
      <c r="U31" s="58">
        <v>13</v>
      </c>
      <c r="V31" s="148">
        <f>+U30</f>
        <v>5</v>
      </c>
      <c r="W31" s="44">
        <f>IF(U30+U31=0,0,IF(U30=U31,2,IF(U30&lt;U31,3,1)))</f>
        <v>3</v>
      </c>
      <c r="X31" s="48"/>
      <c r="Y31" s="200"/>
      <c r="Z31" s="58">
        <f>+B31</f>
        <v>26</v>
      </c>
      <c r="AA31" s="115">
        <f>+Z30</f>
        <v>7</v>
      </c>
      <c r="AB31" s="59" t="str">
        <f>+D31</f>
        <v>Z</v>
      </c>
      <c r="AC31" s="58">
        <v>12</v>
      </c>
      <c r="AD31" s="148">
        <f>+AC30</f>
        <v>6</v>
      </c>
      <c r="AE31" s="44">
        <f>IF(AC30+AC31=0,0,IF(AC30=AC31,2,IF(AC30&lt;AC31,3,1)))</f>
        <v>3</v>
      </c>
      <c r="AF31" s="148"/>
      <c r="AG31" s="49">
        <v>26</v>
      </c>
      <c r="AH31" s="66" t="str">
        <f t="shared" si="0"/>
        <v>Z</v>
      </c>
      <c r="AI31" s="75" t="s">
        <v>50</v>
      </c>
      <c r="AJ31" s="76">
        <f t="shared" si="1"/>
        <v>13</v>
      </c>
      <c r="AK31" s="76">
        <f t="shared" si="2"/>
        <v>4</v>
      </c>
      <c r="AL31" s="76">
        <f t="shared" si="3"/>
        <v>13</v>
      </c>
      <c r="AM31" s="77">
        <f t="shared" si="4"/>
        <v>12</v>
      </c>
      <c r="AN31" s="54">
        <f t="shared" si="9"/>
        <v>42</v>
      </c>
      <c r="AO31" s="11"/>
      <c r="AP31" s="75">
        <f t="shared" si="10"/>
        <v>5</v>
      </c>
      <c r="AQ31" s="76">
        <f t="shared" si="5"/>
        <v>9</v>
      </c>
      <c r="AR31" s="76">
        <f t="shared" si="6"/>
        <v>8</v>
      </c>
      <c r="AS31" s="78">
        <f t="shared" si="7"/>
        <v>6</v>
      </c>
      <c r="AT31" s="64">
        <f t="shared" si="11"/>
        <v>28</v>
      </c>
      <c r="AU31" s="54">
        <f t="shared" si="12"/>
        <v>14</v>
      </c>
      <c r="AW31" s="23" t="str">
        <f t="shared" si="13"/>
        <v>V</v>
      </c>
      <c r="AX31" s="13" t="str">
        <f t="shared" si="14"/>
        <v>D</v>
      </c>
      <c r="AY31" s="13" t="str">
        <f t="shared" si="15"/>
        <v>V</v>
      </c>
      <c r="AZ31" s="24" t="str">
        <f t="shared" si="16"/>
        <v>V</v>
      </c>
      <c r="BA31" s="148"/>
      <c r="BB31" s="54">
        <f t="shared" si="35"/>
        <v>10</v>
      </c>
      <c r="BC31" s="2">
        <f t="shared" si="17"/>
        <v>2.8561099999999997</v>
      </c>
      <c r="BD31" s="2">
        <f>IF(AH31="","",SMALL(BC$6:BC$37,ROWS(AN$6:AN31)))</f>
        <v>23.116870000000002</v>
      </c>
      <c r="BF31" s="101">
        <f>IF(BD31="","",IF(AND(BJ30=BJ31,BK30=BK31),BF30,$BF$6+25))</f>
        <v>26</v>
      </c>
      <c r="BG31" s="98">
        <f t="shared" si="18"/>
        <v>22</v>
      </c>
      <c r="BH31" s="69" t="str">
        <f t="shared" si="19"/>
        <v>V</v>
      </c>
      <c r="BI31" s="43" t="str">
        <f t="shared" si="20"/>
        <v>Drome 2</v>
      </c>
      <c r="BJ31" s="107">
        <f t="shared" si="8"/>
        <v>6</v>
      </c>
      <c r="BK31" s="189">
        <f t="shared" si="21"/>
        <v>-12</v>
      </c>
      <c r="BL31" s="187" t="str">
        <f t="shared" si="22"/>
        <v>D</v>
      </c>
      <c r="BM31" s="13" t="str">
        <f t="shared" si="23"/>
        <v>D</v>
      </c>
      <c r="BN31" s="13" t="str">
        <f t="shared" si="36"/>
        <v>V</v>
      </c>
      <c r="BO31" s="93" t="str">
        <f t="shared" si="37"/>
        <v>D</v>
      </c>
      <c r="BP31" s="23">
        <f t="shared" si="24"/>
        <v>7</v>
      </c>
      <c r="BQ31" s="13">
        <f t="shared" si="25"/>
        <v>6</v>
      </c>
      <c r="BR31" s="13">
        <f t="shared" si="26"/>
        <v>13</v>
      </c>
      <c r="BS31" s="93">
        <f t="shared" si="27"/>
        <v>8</v>
      </c>
      <c r="BT31" s="23">
        <f t="shared" si="28"/>
        <v>13</v>
      </c>
      <c r="BU31" s="13">
        <f t="shared" si="29"/>
        <v>12</v>
      </c>
      <c r="BV31" s="13">
        <f t="shared" si="30"/>
        <v>11</v>
      </c>
      <c r="BW31" s="93">
        <f t="shared" si="31"/>
        <v>10</v>
      </c>
      <c r="BX31" s="142">
        <f t="shared" si="38"/>
        <v>21</v>
      </c>
      <c r="BY31" s="140">
        <f t="shared" si="32"/>
        <v>24</v>
      </c>
      <c r="BZ31" s="140">
        <f t="shared" si="33"/>
        <v>11</v>
      </c>
      <c r="CA31" s="143">
        <f t="shared" si="34"/>
        <v>17</v>
      </c>
    </row>
    <row r="32" spans="1:79" ht="20.100000000000001" customHeight="1">
      <c r="A32" s="198">
        <v>14</v>
      </c>
      <c r="B32" s="124">
        <v>27</v>
      </c>
      <c r="C32" s="125">
        <f>+B33</f>
        <v>28</v>
      </c>
      <c r="D32" s="164" t="s">
        <v>34</v>
      </c>
      <c r="E32" s="152">
        <v>13</v>
      </c>
      <c r="F32" s="62">
        <f>+E33</f>
        <v>8</v>
      </c>
      <c r="G32" s="57">
        <f>IF(E32+E33=0,0,IF(E32=E33,2,IF(E32&gt;E33,3,1)))</f>
        <v>3</v>
      </c>
      <c r="H32" s="50"/>
      <c r="I32" s="198">
        <v>14</v>
      </c>
      <c r="J32" s="8">
        <f>+B30</f>
        <v>25</v>
      </c>
      <c r="K32" s="112">
        <f>+J33</f>
        <v>3</v>
      </c>
      <c r="L32" s="22" t="str">
        <f>+D30</f>
        <v>Y</v>
      </c>
      <c r="M32" s="8">
        <v>4</v>
      </c>
      <c r="N32" s="51">
        <f>+M33</f>
        <v>11</v>
      </c>
      <c r="O32" s="57">
        <f>IF(M32+M33=0,0,IF(M32=M33,2,IF(M32&gt;M33,3,1)))</f>
        <v>1</v>
      </c>
      <c r="P32" s="52"/>
      <c r="Q32" s="198">
        <v>14</v>
      </c>
      <c r="R32" s="8">
        <f>+B31</f>
        <v>26</v>
      </c>
      <c r="S32" s="116">
        <f>+R33</f>
        <v>19</v>
      </c>
      <c r="T32" s="19" t="str">
        <f>+D31</f>
        <v>Z</v>
      </c>
      <c r="U32" s="8">
        <v>13</v>
      </c>
      <c r="V32" s="37">
        <f>+U33</f>
        <v>8</v>
      </c>
      <c r="W32" s="57">
        <f>IF(U32+U33=0,0,IF(U32=U33,2,IF(U32&gt;U33,3,1)))</f>
        <v>3</v>
      </c>
      <c r="X32" s="52"/>
      <c r="Y32" s="198">
        <v>14</v>
      </c>
      <c r="Z32" s="8">
        <f>+B18</f>
        <v>13</v>
      </c>
      <c r="AA32" s="112">
        <f>+Z33</f>
        <v>23</v>
      </c>
      <c r="AB32" s="19" t="str">
        <f>+D18</f>
        <v>M</v>
      </c>
      <c r="AC32" s="8">
        <v>11</v>
      </c>
      <c r="AD32" s="37">
        <f>+AC33</f>
        <v>8</v>
      </c>
      <c r="AE32" s="57">
        <f>IF(AC32+AC33=0,0,IF(AC32=AC33,2,IF(AC32&gt;AC33,3,1)))</f>
        <v>3</v>
      </c>
      <c r="AF32" s="60"/>
      <c r="AG32" s="49">
        <v>27</v>
      </c>
      <c r="AH32" s="66" t="str">
        <f t="shared" si="0"/>
        <v>AA</v>
      </c>
      <c r="AI32" s="75" t="s">
        <v>86</v>
      </c>
      <c r="AJ32" s="76">
        <f t="shared" si="1"/>
        <v>13</v>
      </c>
      <c r="AK32" s="76">
        <f t="shared" si="2"/>
        <v>9</v>
      </c>
      <c r="AL32" s="76">
        <f t="shared" si="3"/>
        <v>7</v>
      </c>
      <c r="AM32" s="77">
        <f t="shared" si="4"/>
        <v>12</v>
      </c>
      <c r="AN32" s="54">
        <f t="shared" si="9"/>
        <v>41</v>
      </c>
      <c r="AO32" s="11"/>
      <c r="AP32" s="75">
        <f t="shared" si="10"/>
        <v>8</v>
      </c>
      <c r="AQ32" s="76">
        <f t="shared" si="5"/>
        <v>4</v>
      </c>
      <c r="AR32" s="76">
        <f t="shared" si="6"/>
        <v>13</v>
      </c>
      <c r="AS32" s="78">
        <f t="shared" si="7"/>
        <v>13</v>
      </c>
      <c r="AT32" s="64">
        <f t="shared" si="11"/>
        <v>38</v>
      </c>
      <c r="AU32" s="54">
        <f t="shared" si="12"/>
        <v>3</v>
      </c>
      <c r="AW32" s="23" t="str">
        <f t="shared" si="13"/>
        <v>V</v>
      </c>
      <c r="AX32" s="13" t="str">
        <f t="shared" si="14"/>
        <v>V</v>
      </c>
      <c r="AY32" s="13" t="str">
        <f t="shared" si="15"/>
        <v>D</v>
      </c>
      <c r="AZ32" s="24" t="str">
        <f t="shared" si="16"/>
        <v>D</v>
      </c>
      <c r="BA32" s="148"/>
      <c r="BB32" s="54">
        <f t="shared" si="35"/>
        <v>8</v>
      </c>
      <c r="BC32" s="2">
        <f t="shared" si="17"/>
        <v>10.966220000000002</v>
      </c>
      <c r="BD32" s="2">
        <f>IF(AH32="","",SMALL(BC$6:BC$37,ROWS(AN$6:AN32)))</f>
        <v>23.11778</v>
      </c>
      <c r="BF32" s="101">
        <f>IF(BD32="","",IF(AND(BJ31=BJ32,BK31=BK32),BF31,$BF$6+26))</f>
        <v>26</v>
      </c>
      <c r="BG32" s="98">
        <f t="shared" si="18"/>
        <v>23</v>
      </c>
      <c r="BH32" s="68" t="str">
        <f t="shared" si="19"/>
        <v>W</v>
      </c>
      <c r="BI32" s="43" t="str">
        <f t="shared" si="20"/>
        <v>Ain</v>
      </c>
      <c r="BJ32" s="107">
        <f t="shared" si="8"/>
        <v>6</v>
      </c>
      <c r="BK32" s="189">
        <f t="shared" si="21"/>
        <v>-12</v>
      </c>
      <c r="BL32" s="187" t="str">
        <f t="shared" si="22"/>
        <v>D</v>
      </c>
      <c r="BM32" s="13" t="str">
        <f t="shared" si="23"/>
        <v>D</v>
      </c>
      <c r="BN32" s="13" t="str">
        <f t="shared" si="36"/>
        <v>V</v>
      </c>
      <c r="BO32" s="93" t="str">
        <f t="shared" si="37"/>
        <v>D</v>
      </c>
      <c r="BP32" s="23">
        <f t="shared" si="24"/>
        <v>2</v>
      </c>
      <c r="BQ32" s="13">
        <f t="shared" si="25"/>
        <v>4</v>
      </c>
      <c r="BR32" s="13">
        <f t="shared" si="26"/>
        <v>11</v>
      </c>
      <c r="BS32" s="93">
        <f t="shared" si="27"/>
        <v>8</v>
      </c>
      <c r="BT32" s="23">
        <f t="shared" si="28"/>
        <v>11</v>
      </c>
      <c r="BU32" s="13">
        <f t="shared" si="29"/>
        <v>13</v>
      </c>
      <c r="BV32" s="13">
        <f t="shared" si="30"/>
        <v>2</v>
      </c>
      <c r="BW32" s="93">
        <f t="shared" si="31"/>
        <v>11</v>
      </c>
      <c r="BX32" s="142">
        <f t="shared" si="38"/>
        <v>24</v>
      </c>
      <c r="BY32" s="140">
        <f t="shared" si="32"/>
        <v>28</v>
      </c>
      <c r="BZ32" s="140">
        <f t="shared" si="33"/>
        <v>5</v>
      </c>
      <c r="CA32" s="143">
        <f t="shared" si="34"/>
        <v>13</v>
      </c>
    </row>
    <row r="33" spans="1:79" ht="20.100000000000001" customHeight="1" thickBot="1">
      <c r="A33" s="199"/>
      <c r="B33" s="126">
        <v>28</v>
      </c>
      <c r="C33" s="127">
        <f>+B32</f>
        <v>27</v>
      </c>
      <c r="D33" s="166" t="s">
        <v>35</v>
      </c>
      <c r="E33" s="154">
        <v>8</v>
      </c>
      <c r="F33" s="63">
        <f>+E32</f>
        <v>13</v>
      </c>
      <c r="G33" s="14">
        <f>IF(E32+E33=0,0,IF(E32=E33,2,IF(E32&lt;E33,3,1)))</f>
        <v>1</v>
      </c>
      <c r="H33" s="47"/>
      <c r="I33" s="199"/>
      <c r="J33" s="147">
        <f>+B8</f>
        <v>3</v>
      </c>
      <c r="K33" s="113">
        <f>+J32</f>
        <v>25</v>
      </c>
      <c r="L33" s="150" t="str">
        <f>+D8</f>
        <v>C</v>
      </c>
      <c r="M33" s="147">
        <v>11</v>
      </c>
      <c r="N33" s="40">
        <f>+M32</f>
        <v>4</v>
      </c>
      <c r="O33" s="14">
        <f>IF(M32+M33=0,0,IF(M32=M33,2,IF(M32&lt;M33,3,1)))</f>
        <v>3</v>
      </c>
      <c r="P33" s="48"/>
      <c r="Q33" s="199"/>
      <c r="R33" s="147">
        <f>+B24</f>
        <v>19</v>
      </c>
      <c r="S33" s="117">
        <f>+R32</f>
        <v>26</v>
      </c>
      <c r="T33" s="31" t="str">
        <f>+D24</f>
        <v>S</v>
      </c>
      <c r="U33" s="147">
        <v>8</v>
      </c>
      <c r="V33" s="149">
        <f>+U32</f>
        <v>13</v>
      </c>
      <c r="W33" s="14">
        <f>IF(U32+U33=0,0,IF(U32=U33,2,IF(U32&lt;U33,3,1)))</f>
        <v>1</v>
      </c>
      <c r="X33" s="48"/>
      <c r="Y33" s="199"/>
      <c r="Z33" s="147">
        <f>+B28</f>
        <v>23</v>
      </c>
      <c r="AA33" s="113">
        <f>+Z32</f>
        <v>13</v>
      </c>
      <c r="AB33" s="31" t="str">
        <f>+D28</f>
        <v>W</v>
      </c>
      <c r="AC33" s="147">
        <v>8</v>
      </c>
      <c r="AD33" s="149">
        <f>+AC32</f>
        <v>11</v>
      </c>
      <c r="AE33" s="14">
        <f>IF(AC32+AC33=0,0,IF(AC32=AC33,2,IF(AC32&lt;AC33,3,1)))</f>
        <v>1</v>
      </c>
      <c r="AF33" s="148"/>
      <c r="AG33" s="53">
        <v>28</v>
      </c>
      <c r="AH33" s="66" t="str">
        <f t="shared" si="0"/>
        <v>AB</v>
      </c>
      <c r="AI33" s="75" t="s">
        <v>89</v>
      </c>
      <c r="AJ33" s="76">
        <f t="shared" si="1"/>
        <v>8</v>
      </c>
      <c r="AK33" s="76">
        <f t="shared" si="2"/>
        <v>13</v>
      </c>
      <c r="AL33" s="76">
        <f t="shared" si="3"/>
        <v>4</v>
      </c>
      <c r="AM33" s="77">
        <f t="shared" si="4"/>
        <v>10</v>
      </c>
      <c r="AN33" s="54">
        <f t="shared" si="9"/>
        <v>35</v>
      </c>
      <c r="AO33" s="11"/>
      <c r="AP33" s="75">
        <f t="shared" si="10"/>
        <v>13</v>
      </c>
      <c r="AQ33" s="76">
        <f t="shared" si="5"/>
        <v>4</v>
      </c>
      <c r="AR33" s="76">
        <f t="shared" si="6"/>
        <v>13</v>
      </c>
      <c r="AS33" s="78">
        <f t="shared" si="7"/>
        <v>6</v>
      </c>
      <c r="AT33" s="64">
        <f t="shared" si="11"/>
        <v>36</v>
      </c>
      <c r="AU33" s="54">
        <f t="shared" si="12"/>
        <v>-1</v>
      </c>
      <c r="AW33" s="23" t="str">
        <f t="shared" si="13"/>
        <v>D</v>
      </c>
      <c r="AX33" s="13" t="str">
        <f t="shared" si="14"/>
        <v>V</v>
      </c>
      <c r="AY33" s="13" t="str">
        <f t="shared" si="15"/>
        <v>D</v>
      </c>
      <c r="AZ33" s="24" t="str">
        <f t="shared" si="16"/>
        <v>V</v>
      </c>
      <c r="BA33" s="148"/>
      <c r="BB33" s="54">
        <f t="shared" si="35"/>
        <v>8</v>
      </c>
      <c r="BC33" s="2">
        <f t="shared" si="17"/>
        <v>11.006829999999999</v>
      </c>
      <c r="BD33" s="2">
        <f>IF(AH33="","",SMALL(BC$6:BC$37,ROWS(AN$6:AN33)))</f>
        <v>23.137599999999999</v>
      </c>
      <c r="BF33" s="101">
        <f>IF(BD33="","",IF(AND(BJ32=BJ33,BK32=BK33),BF32,$BF$6+27))</f>
        <v>28</v>
      </c>
      <c r="BG33" s="98">
        <f t="shared" si="18"/>
        <v>25</v>
      </c>
      <c r="BH33" s="68" t="str">
        <f t="shared" si="19"/>
        <v>Y</v>
      </c>
      <c r="BI33" s="43" t="str">
        <f t="shared" si="20"/>
        <v>PACA 1</v>
      </c>
      <c r="BJ33" s="107">
        <f t="shared" si="8"/>
        <v>6</v>
      </c>
      <c r="BK33" s="189">
        <f t="shared" si="21"/>
        <v>-14</v>
      </c>
      <c r="BL33" s="187" t="str">
        <f t="shared" si="22"/>
        <v>D</v>
      </c>
      <c r="BM33" s="13" t="str">
        <f t="shared" si="23"/>
        <v>D</v>
      </c>
      <c r="BN33" s="13" t="str">
        <f t="shared" si="36"/>
        <v>V</v>
      </c>
      <c r="BO33" s="93" t="str">
        <f t="shared" si="37"/>
        <v>D</v>
      </c>
      <c r="BP33" s="23">
        <f t="shared" si="24"/>
        <v>5</v>
      </c>
      <c r="BQ33" s="13">
        <f t="shared" si="25"/>
        <v>4</v>
      </c>
      <c r="BR33" s="13">
        <f t="shared" si="26"/>
        <v>10</v>
      </c>
      <c r="BS33" s="93">
        <f t="shared" si="27"/>
        <v>8</v>
      </c>
      <c r="BT33" s="23">
        <f t="shared" si="28"/>
        <v>13</v>
      </c>
      <c r="BU33" s="13">
        <f t="shared" si="29"/>
        <v>11</v>
      </c>
      <c r="BV33" s="13">
        <f t="shared" si="30"/>
        <v>4</v>
      </c>
      <c r="BW33" s="93">
        <f t="shared" si="31"/>
        <v>13</v>
      </c>
      <c r="BX33" s="142">
        <f t="shared" si="38"/>
        <v>26</v>
      </c>
      <c r="BY33" s="140">
        <f t="shared" si="32"/>
        <v>3</v>
      </c>
      <c r="BZ33" s="140">
        <f t="shared" si="33"/>
        <v>32</v>
      </c>
      <c r="CA33" s="143">
        <f t="shared" si="34"/>
        <v>11</v>
      </c>
    </row>
    <row r="34" spans="1:79" ht="20.100000000000001" customHeight="1">
      <c r="A34" s="198">
        <v>15</v>
      </c>
      <c r="B34" s="120">
        <v>29</v>
      </c>
      <c r="C34" s="121">
        <f>+B35</f>
        <v>30</v>
      </c>
      <c r="D34" s="164" t="s">
        <v>36</v>
      </c>
      <c r="E34" s="152">
        <v>6</v>
      </c>
      <c r="F34" s="62">
        <f>+E35</f>
        <v>12</v>
      </c>
      <c r="G34" s="57">
        <f>IF(E34+E35=0,0,IF(E34=E35,2,IF(E34&gt;E35,3,1)))</f>
        <v>1</v>
      </c>
      <c r="H34" s="50"/>
      <c r="I34" s="198">
        <v>15</v>
      </c>
      <c r="J34" s="8">
        <f>+B23</f>
        <v>18</v>
      </c>
      <c r="K34" s="112">
        <f>+J35</f>
        <v>9</v>
      </c>
      <c r="L34" s="22" t="str">
        <f>+D23</f>
        <v>R</v>
      </c>
      <c r="M34" s="8">
        <v>7</v>
      </c>
      <c r="N34" s="51">
        <f>+M35</f>
        <v>2</v>
      </c>
      <c r="O34" s="61">
        <f>IF(M34+M35=0,0,IF(M34=M35,2,IF(M34&gt;M35,3,1)))</f>
        <v>3</v>
      </c>
      <c r="P34" s="52"/>
      <c r="Q34" s="198">
        <v>15</v>
      </c>
      <c r="R34" s="8">
        <f>+B18</f>
        <v>13</v>
      </c>
      <c r="S34" s="116">
        <f>+R35</f>
        <v>17</v>
      </c>
      <c r="T34" s="19" t="str">
        <f>+D18</f>
        <v>M</v>
      </c>
      <c r="U34" s="8">
        <v>6</v>
      </c>
      <c r="V34" s="37">
        <f>+U35</f>
        <v>12</v>
      </c>
      <c r="W34" s="57">
        <f>IF(U34+U35=0,0,IF(U34=U35,2,IF(U34&gt;U35,3,1)))</f>
        <v>1</v>
      </c>
      <c r="X34" s="52"/>
      <c r="Y34" s="198">
        <v>15</v>
      </c>
      <c r="Z34" s="8">
        <f>+B14</f>
        <v>9</v>
      </c>
      <c r="AA34" s="112">
        <f>+Z35</f>
        <v>32</v>
      </c>
      <c r="AB34" s="19" t="str">
        <f>+D14</f>
        <v>I</v>
      </c>
      <c r="AC34" s="8">
        <v>13</v>
      </c>
      <c r="AD34" s="37">
        <f>+AC35</f>
        <v>11</v>
      </c>
      <c r="AE34" s="57">
        <f>IF(AC34+AC35=0,0,IF(AC34=AC35,2,IF(AC34&gt;AC35,3,1)))</f>
        <v>3</v>
      </c>
      <c r="AF34" s="60"/>
      <c r="AG34" s="53">
        <v>29</v>
      </c>
      <c r="AH34" s="66" t="str">
        <f t="shared" si="0"/>
        <v>AC</v>
      </c>
      <c r="AI34" s="75" t="s">
        <v>50</v>
      </c>
      <c r="AJ34" s="76">
        <f t="shared" si="1"/>
        <v>6</v>
      </c>
      <c r="AK34" s="76">
        <f t="shared" si="2"/>
        <v>13</v>
      </c>
      <c r="AL34" s="76">
        <f t="shared" si="3"/>
        <v>12</v>
      </c>
      <c r="AM34" s="77">
        <f t="shared" si="4"/>
        <v>13</v>
      </c>
      <c r="AN34" s="54">
        <f t="shared" si="9"/>
        <v>44</v>
      </c>
      <c r="AO34" s="11"/>
      <c r="AP34" s="75">
        <f t="shared" si="10"/>
        <v>12</v>
      </c>
      <c r="AQ34" s="76">
        <f t="shared" si="5"/>
        <v>10</v>
      </c>
      <c r="AR34" s="76">
        <f t="shared" si="6"/>
        <v>11</v>
      </c>
      <c r="AS34" s="78">
        <f t="shared" si="7"/>
        <v>12</v>
      </c>
      <c r="AT34" s="64">
        <f t="shared" si="11"/>
        <v>45</v>
      </c>
      <c r="AU34" s="54">
        <f t="shared" si="12"/>
        <v>-1</v>
      </c>
      <c r="AW34" s="23" t="str">
        <f t="shared" si="13"/>
        <v>D</v>
      </c>
      <c r="AX34" s="13" t="str">
        <f t="shared" si="14"/>
        <v>V</v>
      </c>
      <c r="AY34" s="13" t="str">
        <f t="shared" si="15"/>
        <v>V</v>
      </c>
      <c r="AZ34" s="24" t="str">
        <f t="shared" si="16"/>
        <v>V</v>
      </c>
      <c r="BA34" s="148"/>
      <c r="BB34" s="54">
        <f t="shared" si="35"/>
        <v>10</v>
      </c>
      <c r="BC34" s="2">
        <f t="shared" si="17"/>
        <v>3.0059399999999998</v>
      </c>
      <c r="BD34" s="2">
        <f>IF(AH34="","",SMALL(BC$6:BC$37,ROWS(AN$6:AN34)))</f>
        <v>23.15692</v>
      </c>
      <c r="BF34" s="101">
        <f>IF(BD34="","",IF(AND(BJ33=BJ34,BK33=BK34),BF33,$BF$6+28))</f>
        <v>29</v>
      </c>
      <c r="BG34" s="98">
        <f t="shared" si="18"/>
        <v>7</v>
      </c>
      <c r="BH34" s="68" t="str">
        <f t="shared" si="19"/>
        <v>G</v>
      </c>
      <c r="BI34" s="43" t="str">
        <f t="shared" si="20"/>
        <v>Auvergne 1</v>
      </c>
      <c r="BJ34" s="107">
        <f t="shared" si="8"/>
        <v>6</v>
      </c>
      <c r="BK34" s="189">
        <f t="shared" si="21"/>
        <v>-16</v>
      </c>
      <c r="BL34" s="187" t="str">
        <f t="shared" si="22"/>
        <v>D</v>
      </c>
      <c r="BM34" s="13" t="str">
        <f t="shared" si="23"/>
        <v>V</v>
      </c>
      <c r="BN34" s="13" t="str">
        <f t="shared" si="36"/>
        <v>D</v>
      </c>
      <c r="BO34" s="93" t="str">
        <f t="shared" si="37"/>
        <v>D</v>
      </c>
      <c r="BP34" s="23">
        <f t="shared" si="24"/>
        <v>10</v>
      </c>
      <c r="BQ34" s="13">
        <f t="shared" si="25"/>
        <v>11</v>
      </c>
      <c r="BR34" s="13">
        <f t="shared" si="26"/>
        <v>5</v>
      </c>
      <c r="BS34" s="93">
        <f t="shared" si="27"/>
        <v>6</v>
      </c>
      <c r="BT34" s="23">
        <f t="shared" si="28"/>
        <v>13</v>
      </c>
      <c r="BU34" s="13">
        <f t="shared" si="29"/>
        <v>10</v>
      </c>
      <c r="BV34" s="13">
        <f t="shared" si="30"/>
        <v>13</v>
      </c>
      <c r="BW34" s="93">
        <f t="shared" si="31"/>
        <v>12</v>
      </c>
      <c r="BX34" s="142">
        <f t="shared" si="38"/>
        <v>8</v>
      </c>
      <c r="BY34" s="140">
        <f t="shared" si="32"/>
        <v>21</v>
      </c>
      <c r="BZ34" s="140">
        <f t="shared" si="33"/>
        <v>12</v>
      </c>
      <c r="CA34" s="143">
        <f t="shared" si="34"/>
        <v>26</v>
      </c>
    </row>
    <row r="35" spans="1:79" ht="20.100000000000001" customHeight="1" thickBot="1">
      <c r="A35" s="199"/>
      <c r="B35" s="122">
        <v>30</v>
      </c>
      <c r="C35" s="123">
        <f>+B34</f>
        <v>29</v>
      </c>
      <c r="D35" s="165" t="s">
        <v>37</v>
      </c>
      <c r="E35" s="154">
        <v>12</v>
      </c>
      <c r="F35" s="63">
        <f>+E34</f>
        <v>6</v>
      </c>
      <c r="G35" s="14">
        <f>IF(E34+E35=0,0,IF(E34=E35,2,IF(E34&lt;E35,3,1)))</f>
        <v>3</v>
      </c>
      <c r="H35" s="47"/>
      <c r="I35" s="199"/>
      <c r="J35" s="147">
        <f>+B14</f>
        <v>9</v>
      </c>
      <c r="K35" s="113">
        <f>+J34</f>
        <v>18</v>
      </c>
      <c r="L35" s="150" t="str">
        <f>+D14</f>
        <v>I</v>
      </c>
      <c r="M35" s="147">
        <v>2</v>
      </c>
      <c r="N35" s="40">
        <f>+M34</f>
        <v>7</v>
      </c>
      <c r="O35" s="44">
        <f>IF(M34+M35=0,0,IF(M34=M35,2,IF(M34&lt;M35,3,1)))</f>
        <v>1</v>
      </c>
      <c r="P35" s="48"/>
      <c r="Q35" s="199"/>
      <c r="R35" s="147">
        <f>+B22</f>
        <v>17</v>
      </c>
      <c r="S35" s="117">
        <f>+R34</f>
        <v>13</v>
      </c>
      <c r="T35" s="31" t="str">
        <f>+D22</f>
        <v>Q</v>
      </c>
      <c r="U35" s="147">
        <v>12</v>
      </c>
      <c r="V35" s="149">
        <f>+U34</f>
        <v>6</v>
      </c>
      <c r="W35" s="14">
        <f>IF(U34+U35=0,0,IF(U34=U35,2,IF(U34&lt;U35,3,1)))</f>
        <v>3</v>
      </c>
      <c r="X35" s="48"/>
      <c r="Y35" s="199"/>
      <c r="Z35" s="147">
        <f>+B37</f>
        <v>32</v>
      </c>
      <c r="AA35" s="113">
        <f>+Z34</f>
        <v>9</v>
      </c>
      <c r="AB35" s="31" t="str">
        <f>+D37</f>
        <v>AF</v>
      </c>
      <c r="AC35" s="147">
        <v>11</v>
      </c>
      <c r="AD35" s="149">
        <f>+AC34</f>
        <v>13</v>
      </c>
      <c r="AE35" s="14">
        <f>IF(AC34+AC35=0,0,IF(AC34=AC35,2,IF(AC34&lt;AC35,3,1)))</f>
        <v>1</v>
      </c>
      <c r="AF35" s="148"/>
      <c r="AG35" s="49">
        <v>30</v>
      </c>
      <c r="AH35" s="66" t="str">
        <f t="shared" si="0"/>
        <v>AD</v>
      </c>
      <c r="AI35" s="75" t="s">
        <v>45</v>
      </c>
      <c r="AJ35" s="76">
        <f t="shared" si="1"/>
        <v>12</v>
      </c>
      <c r="AK35" s="76">
        <f t="shared" si="2"/>
        <v>11</v>
      </c>
      <c r="AL35" s="76">
        <f t="shared" si="3"/>
        <v>13</v>
      </c>
      <c r="AM35" s="77">
        <f t="shared" si="4"/>
        <v>4</v>
      </c>
      <c r="AN35" s="54">
        <f t="shared" si="9"/>
        <v>40</v>
      </c>
      <c r="AO35" s="11"/>
      <c r="AP35" s="75">
        <f t="shared" si="10"/>
        <v>6</v>
      </c>
      <c r="AQ35" s="76">
        <f t="shared" si="5"/>
        <v>5</v>
      </c>
      <c r="AR35" s="76">
        <f t="shared" si="6"/>
        <v>10</v>
      </c>
      <c r="AS35" s="78">
        <f t="shared" si="7"/>
        <v>13</v>
      </c>
      <c r="AT35" s="64">
        <f t="shared" si="11"/>
        <v>34</v>
      </c>
      <c r="AU35" s="54">
        <f t="shared" si="12"/>
        <v>6</v>
      </c>
      <c r="AW35" s="23" t="str">
        <f t="shared" si="13"/>
        <v>V</v>
      </c>
      <c r="AX35" s="13" t="str">
        <f t="shared" si="14"/>
        <v>V</v>
      </c>
      <c r="AY35" s="13" t="str">
        <f t="shared" si="15"/>
        <v>V</v>
      </c>
      <c r="AZ35" s="24" t="str">
        <f t="shared" si="16"/>
        <v>D</v>
      </c>
      <c r="BA35" s="148"/>
      <c r="BB35" s="54">
        <f t="shared" si="35"/>
        <v>10</v>
      </c>
      <c r="BC35" s="2">
        <f t="shared" si="17"/>
        <v>2.93635</v>
      </c>
      <c r="BD35" s="2">
        <f>IF(AH35="","",SMALL(BC$6:BC$37,ROWS(AN$6:AN35)))</f>
        <v>23.157499999999999</v>
      </c>
      <c r="BF35" s="101">
        <f>IF(BD35="","",IF(AND(BJ34=BJ35,BK34=BK35),BF34,$BF$6+29))</f>
        <v>29</v>
      </c>
      <c r="BG35" s="98">
        <f t="shared" si="18"/>
        <v>5</v>
      </c>
      <c r="BH35" s="68" t="str">
        <f t="shared" si="19"/>
        <v>E</v>
      </c>
      <c r="BI35" s="43" t="str">
        <f t="shared" si="20"/>
        <v>Saone et Loire</v>
      </c>
      <c r="BJ35" s="107">
        <f t="shared" si="8"/>
        <v>6</v>
      </c>
      <c r="BK35" s="189">
        <f t="shared" si="21"/>
        <v>-16</v>
      </c>
      <c r="BL35" s="187" t="str">
        <f t="shared" si="22"/>
        <v>D</v>
      </c>
      <c r="BM35" s="13" t="str">
        <f t="shared" si="23"/>
        <v>D</v>
      </c>
      <c r="BN35" s="13" t="str">
        <f t="shared" si="36"/>
        <v>D</v>
      </c>
      <c r="BO35" s="93" t="str">
        <f t="shared" si="37"/>
        <v>V</v>
      </c>
      <c r="BP35" s="23">
        <f t="shared" si="24"/>
        <v>3</v>
      </c>
      <c r="BQ35" s="13">
        <f t="shared" si="25"/>
        <v>10</v>
      </c>
      <c r="BR35" s="13">
        <f t="shared" si="26"/>
        <v>2</v>
      </c>
      <c r="BS35" s="93">
        <f t="shared" si="27"/>
        <v>11</v>
      </c>
      <c r="BT35" s="23">
        <f t="shared" si="28"/>
        <v>13</v>
      </c>
      <c r="BU35" s="13">
        <f t="shared" si="29"/>
        <v>13</v>
      </c>
      <c r="BV35" s="13">
        <f t="shared" si="30"/>
        <v>11</v>
      </c>
      <c r="BW35" s="93">
        <f t="shared" si="31"/>
        <v>5</v>
      </c>
      <c r="BX35" s="142">
        <f t="shared" si="38"/>
        <v>6</v>
      </c>
      <c r="BY35" s="140">
        <f t="shared" si="32"/>
        <v>11</v>
      </c>
      <c r="BZ35" s="140">
        <f t="shared" si="33"/>
        <v>23</v>
      </c>
      <c r="CA35" s="143">
        <f t="shared" si="34"/>
        <v>3</v>
      </c>
    </row>
    <row r="36" spans="1:79" ht="20.100000000000001" customHeight="1">
      <c r="A36" s="206">
        <v>16</v>
      </c>
      <c r="B36" s="135">
        <v>31</v>
      </c>
      <c r="C36" s="136">
        <f>+B37</f>
        <v>32</v>
      </c>
      <c r="D36" s="167" t="s">
        <v>38</v>
      </c>
      <c r="E36" s="160">
        <v>13</v>
      </c>
      <c r="F36" s="35">
        <f>+E37</f>
        <v>11</v>
      </c>
      <c r="G36" s="61">
        <f>IF(E36+E37=0,0,IF(E36=E37,2,IF(E36&gt;E37,3,1)))</f>
        <v>3</v>
      </c>
      <c r="I36" s="200">
        <v>16</v>
      </c>
      <c r="J36" s="45">
        <f>+B26</f>
        <v>21</v>
      </c>
      <c r="K36" s="114">
        <f>+J37</f>
        <v>7</v>
      </c>
      <c r="L36" s="109" t="str">
        <f>+D26</f>
        <v>U</v>
      </c>
      <c r="M36" s="45">
        <v>10</v>
      </c>
      <c r="N36" s="148">
        <f>+M37</f>
        <v>11</v>
      </c>
      <c r="O36" s="57">
        <f>IF(M36+M37=0,0,IF(M36=M37,2,IF(M36&gt;M37,3,1)))</f>
        <v>1</v>
      </c>
      <c r="P36"/>
      <c r="Q36" s="200">
        <v>16</v>
      </c>
      <c r="R36" s="45">
        <f>+B27</f>
        <v>22</v>
      </c>
      <c r="S36" s="118">
        <f>+R37</f>
        <v>11</v>
      </c>
      <c r="T36" s="32" t="str">
        <f>+D27</f>
        <v>V</v>
      </c>
      <c r="U36" s="45">
        <v>13</v>
      </c>
      <c r="V36" s="148">
        <f>+U37</f>
        <v>11</v>
      </c>
      <c r="W36" s="61">
        <f>IF(U36+U37=0,0,IF(U36=U37,2,IF(U36&gt;U37,3,1)))</f>
        <v>3</v>
      </c>
      <c r="X36"/>
      <c r="Y36" s="200">
        <v>16</v>
      </c>
      <c r="Z36" s="45">
        <f>+B34</f>
        <v>29</v>
      </c>
      <c r="AA36" s="114">
        <f>+Z37</f>
        <v>27</v>
      </c>
      <c r="AB36" s="32" t="str">
        <f>+D34</f>
        <v>AC</v>
      </c>
      <c r="AC36" s="45">
        <v>13</v>
      </c>
      <c r="AD36" s="148">
        <f>+AC37</f>
        <v>12</v>
      </c>
      <c r="AE36" s="61">
        <f>IF(AC36+AC37=0,0,IF(AC36=AC37,2,IF(AC36&gt;AC37,3,1)))</f>
        <v>3</v>
      </c>
      <c r="AF36" s="60"/>
      <c r="AG36" s="49">
        <v>31</v>
      </c>
      <c r="AH36" s="66" t="str">
        <f t="shared" si="0"/>
        <v>AE</v>
      </c>
      <c r="AI36" s="75" t="s">
        <v>92</v>
      </c>
      <c r="AJ36" s="76">
        <f t="shared" si="1"/>
        <v>13</v>
      </c>
      <c r="AK36" s="76">
        <f t="shared" si="2"/>
        <v>11</v>
      </c>
      <c r="AL36" s="76">
        <f t="shared" si="3"/>
        <v>10</v>
      </c>
      <c r="AM36" s="77">
        <f t="shared" si="4"/>
        <v>11</v>
      </c>
      <c r="AN36" s="54">
        <f t="shared" si="9"/>
        <v>45</v>
      </c>
      <c r="AO36" s="11"/>
      <c r="AP36" s="75">
        <f t="shared" si="10"/>
        <v>11</v>
      </c>
      <c r="AQ36" s="76">
        <f t="shared" si="5"/>
        <v>5</v>
      </c>
      <c r="AR36" s="76">
        <f t="shared" si="6"/>
        <v>8</v>
      </c>
      <c r="AS36" s="78">
        <f t="shared" si="7"/>
        <v>9</v>
      </c>
      <c r="AT36" s="64">
        <f t="shared" si="11"/>
        <v>33</v>
      </c>
      <c r="AU36" s="185">
        <f t="shared" si="12"/>
        <v>12</v>
      </c>
      <c r="AW36" s="23" t="str">
        <f t="shared" si="13"/>
        <v>V</v>
      </c>
      <c r="AX36" s="13" t="str">
        <f t="shared" si="14"/>
        <v>V</v>
      </c>
      <c r="AY36" s="13" t="str">
        <f t="shared" si="15"/>
        <v>V</v>
      </c>
      <c r="AZ36" s="24" t="str">
        <f t="shared" si="16"/>
        <v>V</v>
      </c>
      <c r="BA36" s="148"/>
      <c r="BB36" s="54">
        <f t="shared" si="35"/>
        <v>12</v>
      </c>
      <c r="BC36" s="2">
        <f t="shared" si="17"/>
        <v>0.87586000000000008</v>
      </c>
      <c r="BD36" s="2">
        <f>IF(AH36="","",SMALL(BC$6:BC$37,ROWS(AN$6:AN36)))</f>
        <v>31.157060000000001</v>
      </c>
      <c r="BF36" s="101">
        <f>IF(BD36="","",IF(AND(BJ35=BJ36,BK35=BK36),BF35,$BF$6+30))</f>
        <v>31</v>
      </c>
      <c r="BG36" s="98">
        <f t="shared" si="18"/>
        <v>1</v>
      </c>
      <c r="BH36" s="68" t="str">
        <f t="shared" si="19"/>
        <v>A</v>
      </c>
      <c r="BI36" s="43" t="str">
        <f t="shared" si="20"/>
        <v>Drôme 1</v>
      </c>
      <c r="BJ36" s="107">
        <f t="shared" si="8"/>
        <v>4</v>
      </c>
      <c r="BK36" s="189">
        <f t="shared" si="21"/>
        <v>-16</v>
      </c>
      <c r="BL36" s="187" t="str">
        <f t="shared" si="22"/>
        <v>D</v>
      </c>
      <c r="BM36" s="13" t="str">
        <f t="shared" si="23"/>
        <v>D</v>
      </c>
      <c r="BN36" s="13" t="str">
        <f t="shared" si="36"/>
        <v>D</v>
      </c>
      <c r="BO36" s="93" t="str">
        <f t="shared" si="37"/>
        <v>D</v>
      </c>
      <c r="BP36" s="23">
        <f t="shared" si="24"/>
        <v>6</v>
      </c>
      <c r="BQ36" s="13">
        <f t="shared" si="25"/>
        <v>5</v>
      </c>
      <c r="BR36" s="13">
        <f t="shared" si="26"/>
        <v>8</v>
      </c>
      <c r="BS36" s="93">
        <f t="shared" si="27"/>
        <v>11</v>
      </c>
      <c r="BT36" s="23">
        <f t="shared" si="28"/>
        <v>12</v>
      </c>
      <c r="BU36" s="13">
        <f t="shared" si="29"/>
        <v>11</v>
      </c>
      <c r="BV36" s="13">
        <f t="shared" si="30"/>
        <v>10</v>
      </c>
      <c r="BW36" s="93">
        <f t="shared" si="31"/>
        <v>13</v>
      </c>
      <c r="BX36" s="142">
        <f t="shared" si="38"/>
        <v>2</v>
      </c>
      <c r="BY36" s="140">
        <f t="shared" si="32"/>
        <v>29</v>
      </c>
      <c r="BZ36" s="140">
        <f t="shared" si="33"/>
        <v>31</v>
      </c>
      <c r="CA36" s="143">
        <f t="shared" si="34"/>
        <v>6</v>
      </c>
    </row>
    <row r="37" spans="1:79" ht="20.100000000000001" customHeight="1" thickBot="1">
      <c r="A37" s="207"/>
      <c r="B37" s="137">
        <v>32</v>
      </c>
      <c r="C37" s="127">
        <f>+B36</f>
        <v>31</v>
      </c>
      <c r="D37" s="168" t="s">
        <v>39</v>
      </c>
      <c r="E37" s="154">
        <v>11</v>
      </c>
      <c r="F37" s="35">
        <f>+E36</f>
        <v>13</v>
      </c>
      <c r="G37" s="14">
        <f>IF(E36+E37=0,0,IF(E36=E37,2,IF(E36&lt;E37,3,1)))</f>
        <v>1</v>
      </c>
      <c r="I37" s="199"/>
      <c r="J37" s="147">
        <f>+B12</f>
        <v>7</v>
      </c>
      <c r="K37" s="113">
        <f>+J36</f>
        <v>21</v>
      </c>
      <c r="L37" s="150" t="str">
        <f>+D12</f>
        <v>G</v>
      </c>
      <c r="M37" s="147">
        <v>11</v>
      </c>
      <c r="N37" s="148">
        <f>+M36</f>
        <v>10</v>
      </c>
      <c r="O37" s="14">
        <f>IF(M36+M37=0,0,IF(M36=M37,2,IF(M36&lt;M37,3,1)))</f>
        <v>3</v>
      </c>
      <c r="P37"/>
      <c r="Q37" s="199"/>
      <c r="R37" s="147">
        <f>+B16</f>
        <v>11</v>
      </c>
      <c r="S37" s="117">
        <f>+R36</f>
        <v>22</v>
      </c>
      <c r="T37" s="31" t="str">
        <f>+D16</f>
        <v>K</v>
      </c>
      <c r="U37" s="147">
        <v>11</v>
      </c>
      <c r="V37" s="148">
        <f>+U36</f>
        <v>13</v>
      </c>
      <c r="W37" s="14">
        <f>IF(U36+U37=0,0,IF(U36=U37,2,IF(U36&lt;U37,3,1)))</f>
        <v>1</v>
      </c>
      <c r="X37"/>
      <c r="Y37" s="199"/>
      <c r="Z37" s="147">
        <f>+B32</f>
        <v>27</v>
      </c>
      <c r="AA37" s="113">
        <f>+Z36</f>
        <v>29</v>
      </c>
      <c r="AB37" s="31" t="str">
        <f>+D32</f>
        <v>AA</v>
      </c>
      <c r="AC37" s="147">
        <v>12</v>
      </c>
      <c r="AD37" s="148">
        <f>+AC36</f>
        <v>13</v>
      </c>
      <c r="AE37" s="14">
        <f>IF(AC36+AC37=0,0,IF(AC36=AC37,2,IF(AC36&lt;AC37,3,1)))</f>
        <v>1</v>
      </c>
      <c r="AF37" s="148"/>
      <c r="AG37" s="67">
        <v>32</v>
      </c>
      <c r="AH37" s="79" t="str">
        <f t="shared" si="0"/>
        <v>AF</v>
      </c>
      <c r="AI37" s="80" t="s">
        <v>47</v>
      </c>
      <c r="AJ37" s="81">
        <f t="shared" si="1"/>
        <v>11</v>
      </c>
      <c r="AK37" s="81">
        <f t="shared" si="2"/>
        <v>5</v>
      </c>
      <c r="AL37" s="81">
        <f t="shared" si="3"/>
        <v>4</v>
      </c>
      <c r="AM37" s="82">
        <f t="shared" si="4"/>
        <v>11</v>
      </c>
      <c r="AN37" s="83">
        <f t="shared" si="9"/>
        <v>31</v>
      </c>
      <c r="AO37" s="11"/>
      <c r="AP37" s="80">
        <f t="shared" si="10"/>
        <v>13</v>
      </c>
      <c r="AQ37" s="81">
        <f t="shared" si="5"/>
        <v>11</v>
      </c>
      <c r="AR37" s="81">
        <f t="shared" si="6"/>
        <v>10</v>
      </c>
      <c r="AS37" s="84">
        <f t="shared" si="7"/>
        <v>13</v>
      </c>
      <c r="AT37" s="86">
        <f t="shared" si="11"/>
        <v>47</v>
      </c>
      <c r="AU37" s="83">
        <f t="shared" si="12"/>
        <v>-16</v>
      </c>
      <c r="AW37" s="25" t="str">
        <f t="shared" si="13"/>
        <v>D</v>
      </c>
      <c r="AX37" s="26" t="str">
        <f t="shared" si="14"/>
        <v>D</v>
      </c>
      <c r="AY37" s="26" t="str">
        <f t="shared" si="15"/>
        <v>D</v>
      </c>
      <c r="AZ37" s="27" t="str">
        <f t="shared" si="16"/>
        <v>D</v>
      </c>
      <c r="BA37" s="148"/>
      <c r="BB37" s="83">
        <f t="shared" si="35"/>
        <v>4</v>
      </c>
      <c r="BC37" s="2">
        <f t="shared" si="17"/>
        <v>31.15727</v>
      </c>
      <c r="BD37" s="2">
        <f>IF(AH37="","",SMALL(BC$6:BC$37,ROWS(AN$6:AN37)))</f>
        <v>31.15727</v>
      </c>
      <c r="BF37" s="101">
        <f>IF(BD37="","",IF(AND(BJ36=BJ37,BK36=BK37),BF36,$BF$6+31))</f>
        <v>31</v>
      </c>
      <c r="BG37" s="99">
        <f t="shared" si="18"/>
        <v>32</v>
      </c>
      <c r="BH37" s="39" t="str">
        <f t="shared" si="19"/>
        <v>AF</v>
      </c>
      <c r="BI37" s="14" t="str">
        <f t="shared" si="20"/>
        <v>Haute Savoie</v>
      </c>
      <c r="BJ37" s="108">
        <f t="shared" si="8"/>
        <v>4</v>
      </c>
      <c r="BK37" s="189">
        <f t="shared" si="21"/>
        <v>-16</v>
      </c>
      <c r="BL37" s="188" t="str">
        <f t="shared" si="22"/>
        <v>D</v>
      </c>
      <c r="BM37" s="26" t="str">
        <f t="shared" si="23"/>
        <v>D</v>
      </c>
      <c r="BN37" s="26" t="str">
        <f t="shared" si="36"/>
        <v>D</v>
      </c>
      <c r="BO37" s="94" t="str">
        <f t="shared" si="37"/>
        <v>D</v>
      </c>
      <c r="BP37" s="25">
        <f t="shared" si="24"/>
        <v>11</v>
      </c>
      <c r="BQ37" s="26">
        <f t="shared" si="25"/>
        <v>5</v>
      </c>
      <c r="BR37" s="26">
        <f t="shared" si="26"/>
        <v>4</v>
      </c>
      <c r="BS37" s="94">
        <f t="shared" si="27"/>
        <v>11</v>
      </c>
      <c r="BT37" s="25">
        <f t="shared" si="28"/>
        <v>13</v>
      </c>
      <c r="BU37" s="26">
        <f t="shared" si="29"/>
        <v>11</v>
      </c>
      <c r="BV37" s="26">
        <f t="shared" si="30"/>
        <v>10</v>
      </c>
      <c r="BW37" s="94">
        <f t="shared" si="31"/>
        <v>13</v>
      </c>
      <c r="BX37" s="144">
        <f t="shared" si="38"/>
        <v>31</v>
      </c>
      <c r="BY37" s="145">
        <f t="shared" si="32"/>
        <v>30</v>
      </c>
      <c r="BZ37" s="145">
        <f t="shared" si="33"/>
        <v>25</v>
      </c>
      <c r="CA37" s="146">
        <f t="shared" si="34"/>
        <v>9</v>
      </c>
    </row>
    <row r="38" spans="1:79">
      <c r="I38"/>
      <c r="J38"/>
      <c r="K38"/>
      <c r="L38"/>
      <c r="M38" s="30"/>
      <c r="N38" s="30"/>
      <c r="O38" s="30"/>
      <c r="P38"/>
      <c r="Q38"/>
      <c r="T38"/>
      <c r="U38" s="30"/>
      <c r="V38" s="30"/>
      <c r="W38" s="30"/>
      <c r="X38"/>
      <c r="AH38" s="87"/>
      <c r="AI38" s="88"/>
      <c r="AJ38" s="88"/>
      <c r="AK38" s="88"/>
      <c r="AL38" s="88"/>
      <c r="AM38" s="88"/>
      <c r="AN38" s="88"/>
    </row>
  </sheetData>
  <sheetProtection formatCells="0" formatColumns="0" formatRows="0" insertColumns="0" insertRows="0" insertHyperlinks="0" deleteColumns="0" deleteRows="0" sort="0"/>
  <mergeCells count="82">
    <mergeCell ref="AP3:AS3"/>
    <mergeCell ref="AJ3:AM3"/>
    <mergeCell ref="BL3:BO3"/>
    <mergeCell ref="BP3:BS3"/>
    <mergeCell ref="BT3:BW3"/>
    <mergeCell ref="BK3:BK4"/>
    <mergeCell ref="AT3:AT4"/>
    <mergeCell ref="AU3:AU4"/>
    <mergeCell ref="BX3:CA3"/>
    <mergeCell ref="BG3:BG4"/>
    <mergeCell ref="BH3:BH4"/>
    <mergeCell ref="BF3:BF4"/>
    <mergeCell ref="BF1:BI2"/>
    <mergeCell ref="BJ1:BW2"/>
    <mergeCell ref="I36:I37"/>
    <mergeCell ref="Q36:Q37"/>
    <mergeCell ref="Y36:Y37"/>
    <mergeCell ref="I32:I33"/>
    <mergeCell ref="Q32:Q33"/>
    <mergeCell ref="Y32:Y33"/>
    <mergeCell ref="I34:I35"/>
    <mergeCell ref="Q34:Q35"/>
    <mergeCell ref="Y34:Y35"/>
    <mergeCell ref="I28:I29"/>
    <mergeCell ref="Q28:Q29"/>
    <mergeCell ref="Y28:Y29"/>
    <mergeCell ref="I30:I31"/>
    <mergeCell ref="Q30:Q31"/>
    <mergeCell ref="Y30:Y31"/>
    <mergeCell ref="I24:I25"/>
    <mergeCell ref="Q24:Q25"/>
    <mergeCell ref="Y24:Y25"/>
    <mergeCell ref="I26:I27"/>
    <mergeCell ref="Q26:Q27"/>
    <mergeCell ref="Y26:Y27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6:A7"/>
    <mergeCell ref="A8:A9"/>
    <mergeCell ref="A10:A11"/>
    <mergeCell ref="I6:I7"/>
    <mergeCell ref="I8:I9"/>
    <mergeCell ref="A12:A13"/>
    <mergeCell ref="I10:I11"/>
    <mergeCell ref="Q10:Q11"/>
    <mergeCell ref="I12:I13"/>
    <mergeCell ref="Q12:Q13"/>
    <mergeCell ref="I22:I23"/>
    <mergeCell ref="Q22:Q23"/>
    <mergeCell ref="Y22:Y23"/>
    <mergeCell ref="I18:I19"/>
    <mergeCell ref="Q18:Q19"/>
    <mergeCell ref="Y18:Y19"/>
    <mergeCell ref="I20:I21"/>
    <mergeCell ref="Q20:Q21"/>
    <mergeCell ref="Y20:Y21"/>
    <mergeCell ref="AG1:BB2"/>
    <mergeCell ref="E1:Q1"/>
    <mergeCell ref="E2:Q2"/>
    <mergeCell ref="I16:I17"/>
    <mergeCell ref="Q16:Q17"/>
    <mergeCell ref="Y16:Y17"/>
    <mergeCell ref="Y6:Y7"/>
    <mergeCell ref="Y8:Y9"/>
    <mergeCell ref="Y10:Y11"/>
    <mergeCell ref="Y12:Y13"/>
    <mergeCell ref="I14:I15"/>
    <mergeCell ref="Q14:Q15"/>
    <mergeCell ref="Y14:Y15"/>
    <mergeCell ref="Q6:Q7"/>
    <mergeCell ref="Q8:Q9"/>
    <mergeCell ref="AW3:AZ3"/>
  </mergeCells>
  <phoneticPr fontId="1" type="noConversion"/>
  <conditionalFormatting sqref="R6:R37">
    <cfRule type="duplicateValues" dxfId="12" priority="77"/>
  </conditionalFormatting>
  <conditionalFormatting sqref="AW6:BB37">
    <cfRule type="containsText" dxfId="11" priority="10" operator="containsText" text="D">
      <formula>NOT(ISERROR(SEARCH("D",AW6)))</formula>
    </cfRule>
    <cfRule type="containsText" dxfId="10" priority="11" operator="containsText" text="N">
      <formula>NOT(ISERROR(SEARCH("N",AW6)))</formula>
    </cfRule>
    <cfRule type="containsText" dxfId="9" priority="12" operator="containsText" text="V">
      <formula>NOT(ISERROR(SEARCH("V",AW6)))</formula>
    </cfRule>
    <cfRule type="containsText" dxfId="8" priority="13" operator="containsText" text="V">
      <formula>NOT(ISERROR(SEARCH("V",AW6)))</formula>
    </cfRule>
  </conditionalFormatting>
  <conditionalFormatting sqref="BB6:BB37">
    <cfRule type="cellIs" dxfId="7" priority="8" operator="equal">
      <formula>12</formula>
    </cfRule>
  </conditionalFormatting>
  <conditionalFormatting sqref="BF6:BF37">
    <cfRule type="duplicateValues" dxfId="6" priority="7"/>
  </conditionalFormatting>
  <conditionalFormatting sqref="BL6:BO37">
    <cfRule type="containsText" dxfId="5" priority="4" operator="containsText" text="N">
      <formula>NOT(ISERROR(SEARCH("N",BL6)))</formula>
    </cfRule>
    <cfRule type="containsText" dxfId="4" priority="5" operator="containsText" text="D">
      <formula>NOT(ISERROR(SEARCH("D",BL6)))</formula>
    </cfRule>
    <cfRule type="containsText" dxfId="3" priority="6" operator="containsText" text="V">
      <formula>NOT(ISERROR(SEARCH("V",BL6)))</formula>
    </cfRule>
  </conditionalFormatting>
  <conditionalFormatting sqref="J6:J37">
    <cfRule type="duplicateValues" dxfId="2" priority="3"/>
  </conditionalFormatting>
  <conditionalFormatting sqref="C6:C37">
    <cfRule type="duplicateValues" dxfId="1" priority="2"/>
  </conditionalFormatting>
  <conditionalFormatting sqref="K6:K37">
    <cfRule type="duplicateValues" dxfId="0" priority="1"/>
  </conditionalFormatting>
  <pageMargins left="0.11811023622047245" right="7.874015748031496E-2" top="0.15748031496062992" bottom="0.31496062992125984" header="7.874015748031496E-2" footer="0.15748031496062992"/>
  <pageSetup paperSize="9" scale="66" orientation="landscape" horizontalDpi="4294967294" r:id="rId1"/>
  <headerFooter alignWithMargins="0">
    <oddFooter>&amp;L&amp;"Times New Roman,Normal"&amp;F&amp;C&amp;"Times New Roman,Normal"&amp;D&amp;R&amp;"Times New Roman,Normal" &amp;P</oddFooter>
  </headerFooter>
  <colBreaks count="1" manualBreakCount="1">
    <brk id="3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32 Eq.</vt:lpstr>
      <vt:lpstr>Feuil1</vt:lpstr>
      <vt:lpstr>Feuil2</vt:lpstr>
      <vt:lpstr>'32 Eq.'!Zone_d_impression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Feuilles de Poules</dc:title>
  <dc:creator>P. MARONI</dc:creator>
  <cp:lastModifiedBy>Alain</cp:lastModifiedBy>
  <cp:lastPrinted>2017-09-19T10:50:41Z</cp:lastPrinted>
  <dcterms:created xsi:type="dcterms:W3CDTF">2005-04-11T16:36:51Z</dcterms:created>
  <dcterms:modified xsi:type="dcterms:W3CDTF">2021-03-06T17:55:33Z</dcterms:modified>
</cp:coreProperties>
</file>