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225" windowWidth="11160" windowHeight="10470"/>
  </bookViews>
  <sheets>
    <sheet name="Résultats Class. AS" sheetId="1" r:id="rId1"/>
    <sheet name="Tirage " sheetId="2" r:id="rId2"/>
    <sheet name="Formules" sheetId="4" r:id="rId3"/>
  </sheets>
  <definedNames>
    <definedName name="_xlnm.Print_Area" localSheetId="0">'Résultats Class. AS'!$A$1:$BV$27</definedName>
  </definedNames>
  <calcPr calcId="125725"/>
</workbook>
</file>

<file path=xl/calcChain.xml><?xml version="1.0" encoding="utf-8"?>
<calcChain xmlns="http://schemas.openxmlformats.org/spreadsheetml/2006/main">
  <c r="AC19" i="1"/>
  <c r="AC16"/>
  <c r="AC10"/>
  <c r="AC7"/>
  <c r="AL19"/>
  <c r="AL13"/>
  <c r="AL7"/>
  <c r="AL10"/>
  <c r="AL16"/>
  <c r="AC13"/>
  <c r="AK19"/>
  <c r="AK18"/>
  <c r="AK16"/>
  <c r="AK15"/>
  <c r="AK13"/>
  <c r="AK12"/>
  <c r="AK10"/>
  <c r="AK9"/>
  <c r="AK7"/>
  <c r="AK6"/>
  <c r="AK4"/>
  <c r="AK3"/>
  <c r="AU9"/>
  <c r="AU10"/>
  <c r="AU11"/>
  <c r="AU12"/>
  <c r="AU13"/>
  <c r="AU14"/>
  <c r="AU8"/>
  <c r="AU7"/>
  <c r="AU6"/>
  <c r="AU5"/>
  <c r="AU4"/>
  <c r="AU3"/>
  <c r="AB3"/>
  <c r="AP19"/>
  <c r="AN19"/>
  <c r="AP18"/>
  <c r="AN18"/>
  <c r="AL18"/>
  <c r="AP16"/>
  <c r="AN16"/>
  <c r="AP15"/>
  <c r="AN15"/>
  <c r="AL15"/>
  <c r="AP13"/>
  <c r="AN13"/>
  <c r="AP12"/>
  <c r="AN12"/>
  <c r="AL12"/>
  <c r="AP10"/>
  <c r="AN10"/>
  <c r="AP9"/>
  <c r="AN9"/>
  <c r="AL9"/>
  <c r="AP7"/>
  <c r="AN7"/>
  <c r="AP6"/>
  <c r="AN6"/>
  <c r="AL6"/>
  <c r="AP4"/>
  <c r="AN4"/>
  <c r="AL4"/>
  <c r="AP3"/>
  <c r="AN3"/>
  <c r="AL3"/>
  <c r="AG19"/>
  <c r="AE19"/>
  <c r="AB19"/>
  <c r="AG18"/>
  <c r="AE18"/>
  <c r="AC18"/>
  <c r="AB18"/>
  <c r="AG16"/>
  <c r="AE16"/>
  <c r="AB16"/>
  <c r="AG15"/>
  <c r="AE15"/>
  <c r="AC15"/>
  <c r="AB15"/>
  <c r="AG13"/>
  <c r="AE13"/>
  <c r="AB13"/>
  <c r="AG12"/>
  <c r="AE12"/>
  <c r="AC12"/>
  <c r="AB12"/>
  <c r="AG10"/>
  <c r="AE10"/>
  <c r="AB10"/>
  <c r="AG9"/>
  <c r="AE9"/>
  <c r="AC9"/>
  <c r="AB9"/>
  <c r="AG7"/>
  <c r="AE7"/>
  <c r="AB7"/>
  <c r="AG6"/>
  <c r="AE6"/>
  <c r="AC6"/>
  <c r="AB6"/>
  <c r="AB4"/>
  <c r="AG4"/>
  <c r="AE4"/>
  <c r="AC4"/>
  <c r="AG3"/>
  <c r="AE3"/>
  <c r="AC3"/>
  <c r="T18"/>
  <c r="T19"/>
  <c r="V19"/>
  <c r="V18"/>
  <c r="K18"/>
  <c r="K19"/>
  <c r="M19"/>
  <c r="M18"/>
  <c r="S19"/>
  <c r="S18"/>
  <c r="X19"/>
  <c r="X18"/>
  <c r="O19"/>
  <c r="O18"/>
  <c r="J3"/>
  <c r="AO21"/>
  <c r="AM21"/>
  <c r="AF21"/>
  <c r="AD21"/>
  <c r="L21"/>
  <c r="U21"/>
  <c r="J18"/>
  <c r="J19"/>
  <c r="AP21" l="1"/>
  <c r="AW21"/>
  <c r="AE21"/>
  <c r="AG21"/>
  <c r="AG22" s="1"/>
  <c r="AC21"/>
  <c r="AN21"/>
  <c r="S3"/>
  <c r="AP22" l="1"/>
  <c r="S16"/>
  <c r="S15"/>
  <c r="S13"/>
  <c r="S12"/>
  <c r="S10"/>
  <c r="S9"/>
  <c r="S7"/>
  <c r="S6"/>
  <c r="S4"/>
  <c r="AZ3" s="1"/>
  <c r="J16"/>
  <c r="J15"/>
  <c r="J13"/>
  <c r="J12"/>
  <c r="J10"/>
  <c r="J9"/>
  <c r="J7"/>
  <c r="J6"/>
  <c r="J4"/>
  <c r="T16"/>
  <c r="T13"/>
  <c r="T10"/>
  <c r="T7"/>
  <c r="M3"/>
  <c r="W21"/>
  <c r="N21"/>
  <c r="T15"/>
  <c r="T12"/>
  <c r="T9"/>
  <c r="T6"/>
  <c r="T3"/>
  <c r="T4"/>
  <c r="K6"/>
  <c r="K7"/>
  <c r="K4"/>
  <c r="X16"/>
  <c r="X15"/>
  <c r="X13"/>
  <c r="X12"/>
  <c r="X10"/>
  <c r="X9"/>
  <c r="X7"/>
  <c r="X6"/>
  <c r="X4"/>
  <c r="X3"/>
  <c r="O16"/>
  <c r="O15"/>
  <c r="O13"/>
  <c r="O12"/>
  <c r="O10"/>
  <c r="O9"/>
  <c r="O7"/>
  <c r="O6"/>
  <c r="O4"/>
  <c r="O3"/>
  <c r="AY3" s="1"/>
  <c r="V16"/>
  <c r="V15"/>
  <c r="V13"/>
  <c r="V12"/>
  <c r="V10"/>
  <c r="V9"/>
  <c r="V7"/>
  <c r="V6"/>
  <c r="V4"/>
  <c r="V3"/>
  <c r="M9"/>
  <c r="M12"/>
  <c r="M15"/>
  <c r="K10"/>
  <c r="M10"/>
  <c r="K13"/>
  <c r="M13"/>
  <c r="K16"/>
  <c r="M16"/>
  <c r="K9"/>
  <c r="K12"/>
  <c r="K15"/>
  <c r="M7"/>
  <c r="M6"/>
  <c r="K3"/>
  <c r="AV3" s="1"/>
  <c r="M4"/>
  <c r="AW4" l="1"/>
  <c r="AW6"/>
  <c r="AZ8"/>
  <c r="AY8"/>
  <c r="AW13"/>
  <c r="AZ11"/>
  <c r="AY11"/>
  <c r="AW9"/>
  <c r="AV4"/>
  <c r="AX13"/>
  <c r="AV7"/>
  <c r="AX10"/>
  <c r="AX8"/>
  <c r="AV11"/>
  <c r="AV6"/>
  <c r="AY5"/>
  <c r="AW5"/>
  <c r="AZ7"/>
  <c r="AY14"/>
  <c r="AW14"/>
  <c r="AZ12"/>
  <c r="AY10"/>
  <c r="AW10"/>
  <c r="AX7"/>
  <c r="AV5"/>
  <c r="AX11"/>
  <c r="AV9"/>
  <c r="AZ4"/>
  <c r="AZ6"/>
  <c r="AY6"/>
  <c r="AW8"/>
  <c r="AZ13"/>
  <c r="AY13"/>
  <c r="AW11"/>
  <c r="AZ9"/>
  <c r="AX9"/>
  <c r="AY4"/>
  <c r="AX12"/>
  <c r="AX5"/>
  <c r="AV14"/>
  <c r="AX6"/>
  <c r="AV12"/>
  <c r="AZ5"/>
  <c r="AY7"/>
  <c r="AW7"/>
  <c r="AZ14"/>
  <c r="AY12"/>
  <c r="AW12"/>
  <c r="AZ10"/>
  <c r="AV13"/>
  <c r="AX14"/>
  <c r="AV8"/>
  <c r="AV10"/>
  <c r="AX4"/>
  <c r="AY9"/>
  <c r="AW3"/>
  <c r="AX3"/>
  <c r="AZ21"/>
  <c r="M21"/>
  <c r="T21"/>
  <c r="K21"/>
  <c r="O21"/>
  <c r="X21"/>
  <c r="V21"/>
  <c r="AY16" l="1"/>
  <c r="BH3"/>
  <c r="BH8"/>
  <c r="BH11"/>
  <c r="BH7"/>
  <c r="BH5"/>
  <c r="BH14"/>
  <c r="BH10"/>
  <c r="BH13"/>
  <c r="BH4"/>
  <c r="BH6"/>
  <c r="BH9"/>
  <c r="BH12"/>
  <c r="AV16"/>
  <c r="AV21"/>
  <c r="AX21"/>
  <c r="AY21" s="1"/>
  <c r="X22"/>
  <c r="O22"/>
  <c r="BD5" l="1"/>
  <c r="BC11"/>
  <c r="AZ16"/>
  <c r="BP15" s="1"/>
  <c r="AW16"/>
  <c r="BE5"/>
  <c r="BD3"/>
  <c r="BE3"/>
  <c r="BE9"/>
  <c r="BD9"/>
  <c r="BE11"/>
  <c r="BD11"/>
  <c r="BE6"/>
  <c r="BD6"/>
  <c r="BD12"/>
  <c r="BE12"/>
  <c r="BE13"/>
  <c r="BD13"/>
  <c r="BD8"/>
  <c r="BE8"/>
  <c r="BD4"/>
  <c r="BE4"/>
  <c r="BE10"/>
  <c r="BD10"/>
  <c r="BE7"/>
  <c r="BD7"/>
  <c r="BB5"/>
  <c r="BC5"/>
  <c r="BB12"/>
  <c r="BC12"/>
  <c r="BB13"/>
  <c r="BC13"/>
  <c r="BB4"/>
  <c r="BC4"/>
  <c r="BB8"/>
  <c r="BC8"/>
  <c r="BB7"/>
  <c r="BC7"/>
  <c r="BB3"/>
  <c r="BC3"/>
  <c r="BB9"/>
  <c r="BC9"/>
  <c r="BB10"/>
  <c r="BC10"/>
  <c r="BB6"/>
  <c r="BC6"/>
  <c r="BB11"/>
  <c r="AX16"/>
  <c r="BI14" l="1"/>
  <c r="BD16"/>
  <c r="BC16"/>
  <c r="BE16"/>
  <c r="BB16"/>
  <c r="BQ14" l="1"/>
  <c r="BL14"/>
  <c r="BM14"/>
  <c r="BK14"/>
  <c r="BO14"/>
  <c r="BP14"/>
  <c r="BI8"/>
  <c r="BI13"/>
  <c r="BI3"/>
  <c r="BQ3" s="1"/>
  <c r="BI7"/>
  <c r="BI9"/>
  <c r="BI5"/>
  <c r="BI4"/>
  <c r="BI10"/>
  <c r="BI12"/>
  <c r="BI11"/>
  <c r="BI6"/>
  <c r="BQ11" l="1"/>
  <c r="BQ10"/>
  <c r="BQ5"/>
  <c r="BQ7"/>
  <c r="BQ13"/>
  <c r="BQ6"/>
  <c r="BQ12"/>
  <c r="BQ4"/>
  <c r="BQ9"/>
  <c r="BQ8"/>
  <c r="BP4"/>
  <c r="BP9"/>
  <c r="BJ3"/>
  <c r="BP3"/>
  <c r="BP8"/>
  <c r="BP6"/>
  <c r="BP12"/>
  <c r="BP11"/>
  <c r="BP10"/>
  <c r="BP5"/>
  <c r="BP7"/>
  <c r="BP13"/>
  <c r="BO3"/>
  <c r="BO6"/>
  <c r="BO4"/>
  <c r="BO11"/>
  <c r="BO10"/>
  <c r="BO5"/>
  <c r="BO7"/>
  <c r="BO13"/>
  <c r="BO12"/>
  <c r="BO9"/>
  <c r="BO8"/>
  <c r="BG3"/>
  <c r="BM7"/>
  <c r="BM3"/>
  <c r="BG11"/>
  <c r="BG12"/>
  <c r="BG4"/>
  <c r="BG7"/>
  <c r="BG8"/>
  <c r="BG6"/>
  <c r="BG10"/>
  <c r="BM5"/>
  <c r="BG9"/>
  <c r="BG13"/>
  <c r="BG5"/>
  <c r="BK9"/>
  <c r="BF9"/>
  <c r="BK12"/>
  <c r="BF12"/>
  <c r="BM4"/>
  <c r="BF4"/>
  <c r="BL7"/>
  <c r="BF7"/>
  <c r="BK8"/>
  <c r="BF8"/>
  <c r="BF13"/>
  <c r="BL11"/>
  <c r="BF11"/>
  <c r="BK6"/>
  <c r="BV4" s="1"/>
  <c r="BF6"/>
  <c r="BL10"/>
  <c r="BF10"/>
  <c r="BF5"/>
  <c r="BF3"/>
  <c r="BM9"/>
  <c r="BL8"/>
  <c r="BK13"/>
  <c r="BL13"/>
  <c r="BL4"/>
  <c r="BK7"/>
  <c r="BM8"/>
  <c r="BM13"/>
  <c r="BL9"/>
  <c r="BM11"/>
  <c r="BK11"/>
  <c r="BM10"/>
  <c r="BL6"/>
  <c r="BL5"/>
  <c r="BK3"/>
  <c r="BS4" s="1"/>
  <c r="BS15" s="1"/>
  <c r="BK10"/>
  <c r="BK5"/>
  <c r="BV7" s="1"/>
  <c r="BV15" s="1"/>
  <c r="BM6"/>
  <c r="BL3"/>
  <c r="BM12"/>
  <c r="BK4"/>
  <c r="BS7" s="1"/>
  <c r="BL12"/>
  <c r="BQ15" l="1"/>
  <c r="BL15"/>
  <c r="BJ4"/>
  <c r="BJ5" s="1"/>
  <c r="BJ6" s="1"/>
  <c r="BJ7" s="1"/>
  <c r="BJ8" s="1"/>
  <c r="BJ9" s="1"/>
  <c r="BJ10" s="1"/>
  <c r="BJ11" s="1"/>
  <c r="BJ12" s="1"/>
  <c r="BJ13" s="1"/>
  <c r="BJ14" s="1"/>
  <c r="BO15"/>
  <c r="BM15"/>
</calcChain>
</file>

<file path=xl/comments1.xml><?xml version="1.0" encoding="utf-8"?>
<comments xmlns="http://schemas.openxmlformats.org/spreadsheetml/2006/main">
  <authors>
    <author>Alain</author>
  </authors>
  <commentList>
    <comment ref="J24" authorId="0">
      <text>
        <r>
          <rPr>
            <b/>
            <sz val="9"/>
            <color indexed="81"/>
            <rFont val="Tahoma"/>
            <family val="2"/>
          </rPr>
          <t>Alain: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<sst xmlns="http://schemas.openxmlformats.org/spreadsheetml/2006/main" count="103" uniqueCount="69">
  <si>
    <t>1ère journée</t>
  </si>
  <si>
    <t>2ème journée</t>
  </si>
  <si>
    <t>Points</t>
  </si>
  <si>
    <t>Points Match</t>
  </si>
  <si>
    <t>Score Match</t>
  </si>
  <si>
    <t>GA Match</t>
  </si>
  <si>
    <t>Score Parties</t>
  </si>
  <si>
    <t>G.A. parties</t>
  </si>
  <si>
    <t>EQUIPES</t>
  </si>
  <si>
    <t>GA- Match</t>
  </si>
  <si>
    <t>GA+  Match</t>
  </si>
  <si>
    <t>Class.1</t>
  </si>
  <si>
    <t>CLASSEMENT</t>
  </si>
  <si>
    <t>Code vérouillage AB</t>
  </si>
  <si>
    <t>G.A. Parties</t>
  </si>
  <si>
    <t>1/2 Finales</t>
  </si>
  <si>
    <t>Scores</t>
  </si>
  <si>
    <t>FINALE</t>
  </si>
  <si>
    <t>Score Matchs</t>
  </si>
  <si>
    <t>Scores parties</t>
  </si>
  <si>
    <t>GA- Parties</t>
  </si>
  <si>
    <t>GA+      Parties</t>
  </si>
  <si>
    <t>Points Matchs</t>
  </si>
  <si>
    <t>Tirages</t>
  </si>
  <si>
    <t>2ème J</t>
  </si>
  <si>
    <t>RESULTATS</t>
  </si>
  <si>
    <t>L'équipe en "bleu" reçoit</t>
  </si>
  <si>
    <t>Rang 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</si>
  <si>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</si>
  <si>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</si>
  <si>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</si>
  <si>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</si>
  <si>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</si>
  <si>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</si>
  <si>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</si>
  <si>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</si>
  <si>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</si>
  <si>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</si>
  <si>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</t>
  </si>
  <si>
    <t>3ème J</t>
  </si>
  <si>
    <t>1ère J</t>
  </si>
  <si>
    <t>4ème J</t>
  </si>
  <si>
    <t>3ème journée</t>
  </si>
  <si>
    <t>4ème journée</t>
  </si>
  <si>
    <t>L</t>
  </si>
  <si>
    <t>ALBOUSSIERE</t>
  </si>
  <si>
    <t>CORNAS A</t>
  </si>
  <si>
    <t>CORNAS B</t>
  </si>
  <si>
    <t>GUILHERAND A</t>
  </si>
  <si>
    <t>GUILHERAND B</t>
  </si>
  <si>
    <t>PLATS</t>
  </si>
  <si>
    <t xml:space="preserve">SECHERAS ECLASSAN </t>
  </si>
  <si>
    <t>ST PERAY A</t>
  </si>
  <si>
    <t>ST PERAY B</t>
  </si>
  <si>
    <t>TOULAUD</t>
  </si>
  <si>
    <t>TOURNON A</t>
  </si>
  <si>
    <t>TOURNON B</t>
  </si>
  <si>
    <t>ALLER</t>
  </si>
  <si>
    <t>RETOUR</t>
  </si>
  <si>
    <t>CH. DES AS 2017.18</t>
  </si>
  <si>
    <t>Secteur Tournon</t>
  </si>
  <si>
    <t>2 équipes se rencontrent par match aller et retour</t>
  </si>
  <si>
    <t>SI 11 équipes les Offices 1ère et 2ème journée et 3ème et 4ème journée se rencontrent</t>
  </si>
  <si>
    <t>Inscrire score Match cellules bleues</t>
  </si>
  <si>
    <t>Inscrire score parties cellules jaunes</t>
  </si>
  <si>
    <t xml:space="preserve">                     CLASS.                      Ex aequo</t>
  </si>
  <si>
    <t>CH. DES AS</t>
  </si>
  <si>
    <t xml:space="preserve"> Somme des résultats sans #N/A</t>
  </si>
  <si>
    <t>Tirage 1 à 12 chaque journée</t>
  </si>
</sst>
</file>

<file path=xl/styles.xml><?xml version="1.0" encoding="utf-8"?>
<styleSheet xmlns="http://schemas.openxmlformats.org/spreadsheetml/2006/main">
  <numFmts count="1">
    <numFmt numFmtId="164" formatCode="0.000000"/>
  </numFmts>
  <fonts count="22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rgb="FFFFFF00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Times New Roman"/>
      <family val="2"/>
    </font>
    <font>
      <b/>
      <sz val="16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70C0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1"/>
      <name val="Times New Roman"/>
      <family val="2"/>
    </font>
    <font>
      <b/>
      <sz val="11"/>
      <name val="Times New Roman"/>
      <family val="2"/>
    </font>
    <font>
      <b/>
      <sz val="11"/>
      <color theme="0"/>
      <name val="Times New Roman"/>
      <family val="1"/>
    </font>
    <font>
      <sz val="11"/>
      <color rgb="FFFF0000"/>
      <name val="Times New Roman"/>
      <family val="2"/>
    </font>
    <font>
      <sz val="11"/>
      <color rgb="FF00B0F0"/>
      <name val="Times New Roman"/>
      <family val="2"/>
    </font>
    <font>
      <sz val="11"/>
      <color rgb="FF33CC33"/>
      <name val="Times New Roman"/>
      <family val="2"/>
    </font>
    <font>
      <sz val="11"/>
      <color theme="9" tint="-0.249977111117893"/>
      <name val="Times New Roman"/>
      <family val="2"/>
    </font>
    <font>
      <sz val="20"/>
      <color theme="1"/>
      <name val="Times New Roman"/>
      <family val="2"/>
    </font>
    <font>
      <sz val="14"/>
      <color rgb="FFFF0000"/>
      <name val="Times New Roman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4AF22E"/>
        <bgColor indexed="64"/>
      </patternFill>
    </fill>
    <fill>
      <patternFill patternType="solid">
        <fgColor rgb="FF5CF6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1" fontId="0" fillId="0" borderId="22" xfId="0" applyNumberFormat="1" applyBorder="1" applyAlignment="1" applyProtection="1">
      <alignment horizontal="center" vertical="center"/>
      <protection locked="0"/>
    </xf>
    <xf numFmtId="0" fontId="0" fillId="0" borderId="10" xfId="0" quotePrefix="1" applyBorder="1" applyAlignment="1" applyProtection="1">
      <alignment horizontal="center" vertical="center"/>
    </xf>
    <xf numFmtId="0" fontId="0" fillId="0" borderId="4" xfId="0" quotePrefix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4" xfId="0" quotePrefix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textRotation="60"/>
      <protection locked="0"/>
    </xf>
    <xf numFmtId="0" fontId="0" fillId="0" borderId="0" xfId="0" applyBorder="1" applyAlignment="1" applyProtection="1">
      <alignment horizontal="center" vertical="center" textRotation="60"/>
      <protection locked="0"/>
    </xf>
    <xf numFmtId="0" fontId="1" fillId="5" borderId="8" xfId="0" applyFont="1" applyFill="1" applyBorder="1" applyAlignment="1" applyProtection="1">
      <alignment horizontal="center" vertical="center" textRotation="60"/>
      <protection locked="0"/>
    </xf>
    <xf numFmtId="0" fontId="1" fillId="0" borderId="0" xfId="0" applyFont="1" applyBorder="1" applyAlignment="1" applyProtection="1">
      <alignment horizontal="center" vertical="center" textRotation="60"/>
      <protection locked="0"/>
    </xf>
    <xf numFmtId="0" fontId="1" fillId="6" borderId="8" xfId="0" applyFont="1" applyFill="1" applyBorder="1" applyAlignment="1" applyProtection="1">
      <alignment horizontal="center" vertical="center" textRotation="60"/>
      <protection locked="0"/>
    </xf>
    <xf numFmtId="0" fontId="1" fillId="4" borderId="8" xfId="0" applyFont="1" applyFill="1" applyBorder="1" applyAlignment="1" applyProtection="1">
      <alignment horizontal="center" vertical="center" textRotation="60"/>
      <protection locked="0"/>
    </xf>
    <xf numFmtId="0" fontId="1" fillId="3" borderId="8" xfId="0" applyFont="1" applyFill="1" applyBorder="1" applyAlignment="1" applyProtection="1">
      <alignment horizontal="center" vertical="center" textRotation="60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9" xfId="0" quotePrefix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64" fontId="11" fillId="0" borderId="0" xfId="0" quotePrefix="1" applyNumberFormat="1" applyFont="1" applyFill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5" fillId="5" borderId="8" xfId="0" applyFont="1" applyFill="1" applyBorder="1" applyAlignment="1" applyProtection="1">
      <alignment horizontal="center" vertical="center" textRotation="60"/>
      <protection locked="0"/>
    </xf>
    <xf numFmtId="0" fontId="1" fillId="7" borderId="8" xfId="0" applyFont="1" applyFill="1" applyBorder="1" applyAlignment="1" applyProtection="1">
      <alignment horizontal="center" vertical="center" textRotation="60"/>
      <protection locked="0"/>
    </xf>
    <xf numFmtId="0" fontId="13" fillId="8" borderId="17" xfId="0" applyFont="1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0" borderId="10" xfId="0" quotePrefix="1" applyFill="1" applyBorder="1" applyAlignment="1" applyProtection="1">
      <alignment horizontal="center" vertical="center"/>
    </xf>
    <xf numFmtId="0" fontId="0" fillId="0" borderId="9" xfId="0" quotePrefix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4" xfId="0" applyBorder="1" applyProtection="1">
      <protection locked="0"/>
    </xf>
    <xf numFmtId="0" fontId="10" fillId="0" borderId="10" xfId="0" quotePrefix="1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4" borderId="46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</xf>
    <xf numFmtId="0" fontId="0" fillId="0" borderId="49" xfId="0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8" borderId="18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9" xfId="0" quotePrefix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0" fillId="8" borderId="49" xfId="0" applyFill="1" applyBorder="1" applyAlignment="1" applyProtection="1">
      <alignment horizontal="center" vertical="center"/>
    </xf>
    <xf numFmtId="0" fontId="13" fillId="8" borderId="18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11" fontId="16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42" xfId="0" applyFill="1" applyBorder="1" applyAlignment="1" applyProtection="1">
      <alignment horizontal="center" vertical="center"/>
      <protection locked="0"/>
    </xf>
    <xf numFmtId="0" fontId="1" fillId="9" borderId="8" xfId="0" applyFont="1" applyFill="1" applyBorder="1" applyAlignment="1" applyProtection="1">
      <alignment horizontal="center" vertical="center" textRotation="60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5" fillId="0" borderId="0" xfId="0" applyFont="1"/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23" xfId="0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27" xfId="0" applyFont="1" applyBorder="1" applyAlignment="1" applyProtection="1">
      <alignment horizontal="center" wrapText="1"/>
      <protection locked="0"/>
    </xf>
    <xf numFmtId="0" fontId="11" fillId="0" borderId="28" xfId="0" applyFont="1" applyBorder="1" applyAlignment="1" applyProtection="1">
      <alignment horizontal="center" wrapText="1"/>
      <protection locked="0"/>
    </xf>
    <xf numFmtId="0" fontId="11" fillId="9" borderId="13" xfId="0" applyFont="1" applyFill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Protection="1"/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11" fontId="14" fillId="0" borderId="34" xfId="0" applyNumberFormat="1" applyFont="1" applyFill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21" fillId="3" borderId="0" xfId="0" applyFont="1" applyFill="1" applyAlignment="1">
      <alignment horizontal="center" vertical="center"/>
    </xf>
  </cellXfs>
  <cellStyles count="1">
    <cellStyle name="Normal" xfId="0" builtinId="0"/>
  </cellStyles>
  <dxfs count="9">
    <dxf>
      <font>
        <color auto="1"/>
      </font>
      <fill>
        <patternFill>
          <bgColor rgb="FF4AF22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4AF22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4FD1FF"/>
      <color rgb="FF33CC33"/>
      <color rgb="FF4AF22E"/>
      <color rgb="FFFF3399"/>
      <color rgb="FFFF99FF"/>
      <color rgb="FFFF66CC"/>
      <color rgb="FF5CF650"/>
      <color rgb="FFFFD13F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1"/>
  <sheetViews>
    <sheetView tabSelected="1" zoomScale="70" zoomScaleNormal="70" zoomScaleSheetLayoutView="80" workbookViewId="0">
      <selection activeCell="C17" sqref="C17:E17"/>
    </sheetView>
  </sheetViews>
  <sheetFormatPr baseColWidth="10" defaultRowHeight="15"/>
  <cols>
    <col min="1" max="1" width="7.7109375" style="2" customWidth="1"/>
    <col min="2" max="2" width="27.140625" style="2" customWidth="1"/>
    <col min="3" max="3" width="11.5703125" style="2" customWidth="1"/>
    <col min="4" max="6" width="12" style="2" customWidth="1"/>
    <col min="7" max="7" width="8" style="2" customWidth="1"/>
    <col min="8" max="8" width="4.5703125" style="1" customWidth="1"/>
    <col min="9" max="9" width="5.85546875" style="1" customWidth="1"/>
    <col min="10" max="10" width="21.140625" style="1" customWidth="1"/>
    <col min="11" max="11" width="5.5703125" style="1" customWidth="1"/>
    <col min="12" max="12" width="6.42578125" style="1" customWidth="1"/>
    <col min="13" max="13" width="5.42578125" style="1" customWidth="1"/>
    <col min="14" max="14" width="6.28515625" style="1" customWidth="1"/>
    <col min="15" max="15" width="5.28515625" style="1" customWidth="1"/>
    <col min="16" max="16" width="2.85546875" style="1" customWidth="1"/>
    <col min="17" max="17" width="4" style="1" customWidth="1"/>
    <col min="18" max="18" width="6.28515625" style="1" customWidth="1"/>
    <col min="19" max="19" width="22.140625" style="1" customWidth="1"/>
    <col min="20" max="20" width="6.5703125" style="1" customWidth="1"/>
    <col min="21" max="21" width="6.7109375" style="1" customWidth="1"/>
    <col min="22" max="22" width="4.7109375" style="2" customWidth="1"/>
    <col min="23" max="23" width="7" style="2" customWidth="1"/>
    <col min="24" max="24" width="4.85546875" style="2" customWidth="1"/>
    <col min="25" max="25" width="12.28515625" customWidth="1"/>
    <col min="26" max="26" width="5.5703125" customWidth="1"/>
    <col min="27" max="27" width="7.5703125" customWidth="1"/>
    <col min="28" max="28" width="27" customWidth="1"/>
    <col min="29" max="29" width="4.85546875" customWidth="1"/>
    <col min="30" max="30" width="5.42578125" customWidth="1"/>
    <col min="31" max="31" width="4.85546875" customWidth="1"/>
    <col min="32" max="32" width="6.28515625" customWidth="1"/>
    <col min="33" max="33" width="5.28515625" customWidth="1"/>
    <col min="34" max="34" width="4.85546875" customWidth="1"/>
    <col min="35" max="35" width="8.5703125" customWidth="1"/>
    <col min="36" max="36" width="7.5703125" customWidth="1"/>
    <col min="37" max="37" width="28.28515625" customWidth="1"/>
    <col min="38" max="38" width="4.85546875" customWidth="1"/>
    <col min="39" max="39" width="5.42578125" customWidth="1"/>
    <col min="40" max="44" width="4.85546875" customWidth="1"/>
    <col min="45" max="45" width="7.140625" style="2" customWidth="1"/>
    <col min="46" max="46" width="10" style="2" customWidth="1"/>
    <col min="47" max="47" width="21.85546875" style="1" customWidth="1"/>
    <col min="48" max="48" width="6.85546875" style="1" customWidth="1"/>
    <col min="49" max="49" width="8.42578125" style="2" customWidth="1"/>
    <col min="50" max="50" width="10.7109375" style="2" customWidth="1"/>
    <col min="51" max="51" width="7.140625" style="2" customWidth="1"/>
    <col min="52" max="52" width="7.5703125" style="2" customWidth="1"/>
    <col min="53" max="53" width="10.140625" style="2" customWidth="1"/>
    <col min="54" max="54" width="10.42578125" style="3" hidden="1" customWidth="1"/>
    <col min="55" max="55" width="9" style="3" hidden="1" customWidth="1"/>
    <col min="56" max="56" width="13.28515625" style="33" hidden="1" customWidth="1"/>
    <col min="57" max="57" width="10" style="33" hidden="1" customWidth="1"/>
    <col min="58" max="58" width="12.42578125" style="33" hidden="1" customWidth="1"/>
    <col min="59" max="59" width="9.28515625" style="33" hidden="1" customWidth="1"/>
    <col min="60" max="60" width="16.5703125" style="1" hidden="1" customWidth="1"/>
    <col min="61" max="61" width="7.5703125" style="2" hidden="1" customWidth="1"/>
    <col min="62" max="62" width="14.42578125" style="2" customWidth="1"/>
    <col min="63" max="63" width="25" style="2" customWidth="1"/>
    <col min="64" max="64" width="12" style="2" customWidth="1"/>
    <col min="65" max="65" width="13.28515625" style="2" customWidth="1"/>
    <col min="66" max="66" width="3.5703125" style="2" customWidth="1"/>
    <col min="67" max="67" width="16.140625" style="2" customWidth="1"/>
    <col min="68" max="69" width="15.85546875" style="2" customWidth="1"/>
    <col min="70" max="70" width="5.28515625" style="2" customWidth="1"/>
    <col min="71" max="71" width="23.7109375" style="1" customWidth="1"/>
    <col min="72" max="73" width="7.5703125" style="1" customWidth="1"/>
    <col min="74" max="74" width="22.5703125" style="1" customWidth="1"/>
    <col min="75" max="16384" width="11.42578125" style="2"/>
  </cols>
  <sheetData>
    <row r="1" spans="1:74" s="20" customFormat="1" ht="33.75" customHeight="1" thickBot="1">
      <c r="H1" s="19"/>
      <c r="I1" s="38"/>
      <c r="J1" s="162" t="s">
        <v>0</v>
      </c>
      <c r="K1" s="162"/>
      <c r="L1" s="162"/>
      <c r="M1" s="162"/>
      <c r="N1" s="162"/>
      <c r="O1" s="162"/>
      <c r="P1" s="162"/>
      <c r="Q1" s="162"/>
      <c r="R1" s="38"/>
      <c r="S1" s="162" t="s">
        <v>1</v>
      </c>
      <c r="T1" s="162"/>
      <c r="U1" s="162"/>
      <c r="V1" s="162"/>
      <c r="W1" s="19"/>
      <c r="X1" s="19"/>
      <c r="Y1"/>
      <c r="Z1" s="81"/>
      <c r="AA1" s="81"/>
      <c r="AB1" s="162" t="s">
        <v>42</v>
      </c>
      <c r="AC1" s="162"/>
      <c r="AD1" s="162"/>
      <c r="AE1" s="162"/>
      <c r="AF1" s="162"/>
      <c r="AG1" s="162"/>
      <c r="AH1" s="162"/>
      <c r="AI1" s="162"/>
      <c r="AJ1"/>
      <c r="AK1" s="162" t="s">
        <v>43</v>
      </c>
      <c r="AL1" s="162"/>
      <c r="AM1" s="162"/>
      <c r="AN1" s="162"/>
      <c r="AO1" s="81"/>
      <c r="AP1" s="81"/>
      <c r="AQ1"/>
      <c r="AR1"/>
      <c r="AS1" s="19"/>
      <c r="AU1" s="19"/>
      <c r="AX1" s="74" t="s">
        <v>25</v>
      </c>
      <c r="BB1" s="21"/>
      <c r="BC1" s="21"/>
      <c r="BD1" s="21"/>
      <c r="BE1" s="21"/>
      <c r="BF1" s="21"/>
      <c r="BG1" s="21"/>
      <c r="BH1" s="19"/>
      <c r="BJ1" s="165" t="s">
        <v>12</v>
      </c>
      <c r="BK1" s="166"/>
      <c r="BL1" s="166"/>
      <c r="BM1" s="167"/>
      <c r="BS1" s="22"/>
      <c r="BT1" s="22"/>
      <c r="BU1" s="22"/>
      <c r="BV1" s="22"/>
    </row>
    <row r="2" spans="1:74" s="1" customFormat="1" ht="89.25" customHeight="1" thickBot="1">
      <c r="B2" s="163" t="s">
        <v>8</v>
      </c>
      <c r="C2" s="196" t="s">
        <v>23</v>
      </c>
      <c r="D2" s="197"/>
      <c r="E2" s="197"/>
      <c r="F2" s="198"/>
      <c r="J2" s="47" t="s">
        <v>8</v>
      </c>
      <c r="K2" s="88" t="s">
        <v>3</v>
      </c>
      <c r="L2" s="154" t="s">
        <v>4</v>
      </c>
      <c r="M2" s="65" t="s">
        <v>5</v>
      </c>
      <c r="N2" s="66" t="s">
        <v>6</v>
      </c>
      <c r="O2" s="87" t="s">
        <v>7</v>
      </c>
      <c r="P2" s="61"/>
      <c r="S2" s="4" t="s">
        <v>8</v>
      </c>
      <c r="T2" s="88" t="s">
        <v>3</v>
      </c>
      <c r="U2" s="154" t="s">
        <v>4</v>
      </c>
      <c r="V2" s="65" t="s">
        <v>5</v>
      </c>
      <c r="W2" s="66" t="s">
        <v>6</v>
      </c>
      <c r="X2" s="87" t="s">
        <v>7</v>
      </c>
      <c r="Y2"/>
      <c r="AB2" s="47" t="s">
        <v>8</v>
      </c>
      <c r="AC2" s="88" t="s">
        <v>3</v>
      </c>
      <c r="AD2" s="154" t="s">
        <v>4</v>
      </c>
      <c r="AE2" s="65" t="s">
        <v>5</v>
      </c>
      <c r="AF2" s="66" t="s">
        <v>6</v>
      </c>
      <c r="AG2" s="87" t="s">
        <v>7</v>
      </c>
      <c r="AH2" s="61"/>
      <c r="AJ2"/>
      <c r="AK2" s="4" t="s">
        <v>8</v>
      </c>
      <c r="AL2" s="88" t="s">
        <v>3</v>
      </c>
      <c r="AM2" s="154" t="s">
        <v>4</v>
      </c>
      <c r="AN2" s="65" t="s">
        <v>5</v>
      </c>
      <c r="AO2" s="60" t="s">
        <v>6</v>
      </c>
      <c r="AP2" s="87" t="s">
        <v>7</v>
      </c>
      <c r="AQ2"/>
      <c r="AR2"/>
      <c r="AS2" s="63"/>
      <c r="AU2" s="4" t="s">
        <v>8</v>
      </c>
      <c r="AV2" s="64" t="s">
        <v>3</v>
      </c>
      <c r="AW2" s="154" t="s">
        <v>18</v>
      </c>
      <c r="AX2" s="65" t="s">
        <v>5</v>
      </c>
      <c r="AY2" s="62" t="s">
        <v>7</v>
      </c>
      <c r="AZ2" s="66" t="s">
        <v>6</v>
      </c>
      <c r="BB2" s="35" t="s">
        <v>9</v>
      </c>
      <c r="BC2" s="35" t="s">
        <v>10</v>
      </c>
      <c r="BD2" s="34" t="s">
        <v>20</v>
      </c>
      <c r="BE2" s="34" t="s">
        <v>21</v>
      </c>
      <c r="BF2" s="36" t="s">
        <v>22</v>
      </c>
      <c r="BG2" s="36" t="s">
        <v>5</v>
      </c>
      <c r="BH2" s="1" t="s">
        <v>27</v>
      </c>
      <c r="BI2" s="1" t="s">
        <v>11</v>
      </c>
      <c r="BJ2" s="99" t="s">
        <v>65</v>
      </c>
      <c r="BK2" s="100" t="s">
        <v>8</v>
      </c>
      <c r="BL2" s="101" t="s">
        <v>2</v>
      </c>
      <c r="BM2" s="102" t="s">
        <v>5</v>
      </c>
      <c r="BO2" s="116" t="s">
        <v>14</v>
      </c>
      <c r="BP2" s="117" t="s">
        <v>19</v>
      </c>
      <c r="BQ2" s="118" t="s">
        <v>4</v>
      </c>
      <c r="BS2" s="184" t="s">
        <v>15</v>
      </c>
      <c r="BT2" s="185"/>
      <c r="BU2" s="185"/>
      <c r="BV2" s="186"/>
    </row>
    <row r="3" spans="1:74" ht="21" customHeight="1" thickBot="1">
      <c r="B3" s="164"/>
      <c r="C3" s="43" t="s">
        <v>40</v>
      </c>
      <c r="D3" s="44" t="s">
        <v>24</v>
      </c>
      <c r="E3" s="43" t="s">
        <v>39</v>
      </c>
      <c r="F3" s="44" t="s">
        <v>41</v>
      </c>
      <c r="H3" s="158">
        <v>1</v>
      </c>
      <c r="I3" s="126">
        <v>1</v>
      </c>
      <c r="J3" s="75" t="str">
        <f>IF(ISNA(MATCH(I3,$C$4:$C$19,0)),"",INDEX($B$4:$B$19,MATCH(I3,$C$4:$C$19,0)))</f>
        <v>A</v>
      </c>
      <c r="K3" s="7">
        <f>IF($L$3+$L$4=0,0,IF($L$3=$L$4,2,IF($L$3&gt;$L$4,3,1)))</f>
        <v>0</v>
      </c>
      <c r="L3" s="151"/>
      <c r="M3" s="12">
        <f>L3-L4</f>
        <v>0</v>
      </c>
      <c r="N3" s="146"/>
      <c r="O3" s="12">
        <f>N3-N4</f>
        <v>0</v>
      </c>
      <c r="P3" s="3"/>
      <c r="Q3" s="158">
        <v>1</v>
      </c>
      <c r="R3" s="119">
        <v>1</v>
      </c>
      <c r="S3" s="75" t="str">
        <f>IF(ISNA(MATCH(R3,$D$4:$D$19,0)),"",INDEX($B$4:$B$19,MATCH(R3,$D$4:$D$19,0)))</f>
        <v>H</v>
      </c>
      <c r="T3" s="7">
        <f>IF(U3+U4=0,0,IF(U3=U4,2,IF(U3&gt;U4,3,1)))</f>
        <v>0</v>
      </c>
      <c r="U3" s="151"/>
      <c r="V3" s="12">
        <f>U3-U4</f>
        <v>0</v>
      </c>
      <c r="W3" s="146"/>
      <c r="X3" s="12">
        <f>W3-W4</f>
        <v>0</v>
      </c>
      <c r="Z3" s="158">
        <v>1</v>
      </c>
      <c r="AA3" s="119">
        <v>1</v>
      </c>
      <c r="AB3" s="75" t="str">
        <f>IF(ISNA(MATCH(AA3,$E$4:$E$19,0)),"",INDEX($B$4:$B$19,MATCH(AA3,$E$4:$E$19,0)))</f>
        <v>B</v>
      </c>
      <c r="AC3" s="7">
        <f>IF(AD3+AD4=0,0,IF(AD3=AD4,2,IF(AD3&gt;AD4,3,1)))</f>
        <v>0</v>
      </c>
      <c r="AD3" s="151"/>
      <c r="AE3" s="12">
        <f>AD3-AD4</f>
        <v>0</v>
      </c>
      <c r="AF3" s="146"/>
      <c r="AG3" s="12">
        <f>AF3-AF4</f>
        <v>0</v>
      </c>
      <c r="AH3" s="82"/>
      <c r="AI3" s="158">
        <v>1</v>
      </c>
      <c r="AJ3" s="119">
        <v>1</v>
      </c>
      <c r="AK3" s="75" t="str">
        <f>IF(ISNA(MATCH(AJ3,$F$4:$F$19,0)),"",INDEX($B$4:$B$19,MATCH(AJ3,$F$4:$F$19,0)))</f>
        <v>G</v>
      </c>
      <c r="AL3" s="7">
        <f>IF(AM3+AM4=0,0,IF(AM3=AM4,2,IF(AM3&gt;AM4,3,1)))</f>
        <v>0</v>
      </c>
      <c r="AM3" s="151"/>
      <c r="AN3" s="12">
        <f>AM3-AM4</f>
        <v>0</v>
      </c>
      <c r="AO3" s="146"/>
      <c r="AP3" s="12">
        <f>AO3-AO4</f>
        <v>0</v>
      </c>
      <c r="AS3" s="11"/>
      <c r="AT3" s="77">
        <v>1</v>
      </c>
      <c r="AU3" s="205" t="str">
        <f t="shared" ref="AU3:AU8" si="0">+B4</f>
        <v>A</v>
      </c>
      <c r="AV3" s="155">
        <f>SUM(IFERROR(VLOOKUP(AU3,$J$3:$K$20,2,0),0),IFERROR(VLOOKUP(AU3,$S$3:$T$320,2,0),0),IFERROR(VLOOKUP(AU3,$AB$3:$AC$20,2,0),0),IFERROR(VLOOKUP(AU3,$AK$3:$AL$20,2,0),0))</f>
        <v>0</v>
      </c>
      <c r="AW3" s="155">
        <f>SUM(IFERROR(VLOOKUP(AU3,$J$3:$L$20,3,0),0),IFERROR(VLOOKUP(AU3,$S$3:$U$20,3,0),0),IFERROR(VLOOKUP(AU3,$AB$3:$AD$20,3,0),0),IFERROR(VLOOKUP(AU3,$AK$3:$AM$20,3,0),0))</f>
        <v>0</v>
      </c>
      <c r="AX3" s="206">
        <f>SUM(IFERROR(VLOOKUP(AU3,$J$3:$M$20,4,0),0),IFERROR(VLOOKUP(AU3,$S$3:$V$20,4,0),0),IFERROR(VLOOKUP(AU3,$AB$3:$AE$20,4,0),0),IFERROR(VLOOKUP(AU3,$AK$3:$AN$20,4,0),0))</f>
        <v>0</v>
      </c>
      <c r="AY3" s="207">
        <f>SUM(IFERROR(VLOOKUP(AU3,$J$3:$O$20,6,0),0),IFERROR(VLOOKUP(AU3,$S$3:$X$20,6,0),0),IFERROR(VLOOKUP(AU3,$AB$3:$AG$20,6,0),0),IFERROR(VLOOKUP(AU3,$AK$3:$AP$20,6,0),0))</f>
        <v>0</v>
      </c>
      <c r="AZ3" s="208">
        <f>SUM(IFERROR(VLOOKUP(AU3,$J$3:$O$20,5,0),0),IFERROR(VLOOKUP(AU3,$S$3:$X$20,5,0),9),IFERROR(VLOOKUP(AU3,$AB$3:$AG$20,5,0),0),IFERROR(VLOOKUP(AU3,$AK$3:$AP$20,5,0),0))</f>
        <v>0</v>
      </c>
      <c r="BA3" s="9"/>
      <c r="BB3" s="57">
        <f>IF(AX3="","",IF(AX3&lt;0,AX3,0))</f>
        <v>0</v>
      </c>
      <c r="BC3" s="57">
        <f>IF(AX3="","",IF(AX3&gt;0,AX3,0))</f>
        <v>0</v>
      </c>
      <c r="BD3" s="57">
        <f>IF(AY3="","",IF(AY3&lt;0,AY3,0))</f>
        <v>0</v>
      </c>
      <c r="BE3" s="57">
        <f>IF(AY3="","",IF(AY3&gt;0,AY3,0))</f>
        <v>0</v>
      </c>
      <c r="BF3" s="57">
        <f t="shared" ref="BF3:BF13" si="1">IF(AU3="","",INDEX($AV$3:$AV$14,MATCH(BI3,$BH$3:$BH$14,0)))</f>
        <v>0</v>
      </c>
      <c r="BG3" s="57">
        <f t="shared" ref="BG3:BG13" si="2">IF(AU3="","",INDEX($AX$3:$AX$14,MATCH(BI3,$BH$3:$BH$14,0)))</f>
        <v>0</v>
      </c>
      <c r="BH3" s="79">
        <f>IF(OR(AU3="",AV3="",AX3="",AY3="",AZ3=""),"",RANK(AV3,$AV$3:$AV$14)+SUM(-AX3/1000)-(+AY3/10000)-(+AZ3/100000)-(+AW3/1000000)+COUNTIF(AU$3:AU$14,"&lt;="&amp;AU3+1)/10000+ROW()/100000)</f>
        <v>1.00003</v>
      </c>
      <c r="BI3" s="73">
        <f>IF(AU3="","",SMALL(BH$3:BH$14,ROWS(AV$3:AV3)))</f>
        <v>1.00003</v>
      </c>
      <c r="BJ3" s="103">
        <f>IF(BI3="","",1)</f>
        <v>1</v>
      </c>
      <c r="BK3" s="104" t="str">
        <f t="shared" ref="BK3:BK13" si="3">IF(OR(AU3="",AV3=""),"",INDEX(AU$3:AU$17,MATCH(BI3,BH$3:BH$14,0)))</f>
        <v>A</v>
      </c>
      <c r="BL3" s="105">
        <f t="shared" ref="BL3:BL13" si="4">IF(AU3="","",INDEX(AV$3:AV$14,MATCH(BI3,BH$3:BH$14,0)))</f>
        <v>0</v>
      </c>
      <c r="BM3" s="106">
        <f t="shared" ref="BM3:BM13" si="5">IF(AU3="","",INDEX(AX$3:AX$14,MATCH(BI3,BH$3:BH$14,0)))</f>
        <v>0</v>
      </c>
      <c r="BN3" s="9"/>
      <c r="BO3" s="114">
        <f>IF(AU3="","",INDEX(AY$3:AY$14,MATCH(BI3,BH$3:BH$14,0)))</f>
        <v>0</v>
      </c>
      <c r="BP3" s="115">
        <f>IF(AU3="","",INDEX($AZ$3:$AZ$14,MATCH(BI3,$BH$3:$BH$14,0)))</f>
        <v>0</v>
      </c>
      <c r="BQ3" s="114">
        <f>IF(AU3="","",INDEX($AW$3:$AW$14,MATCH(BI3,$BH$3:$BH$14,0)))</f>
        <v>0</v>
      </c>
      <c r="BS3" s="31"/>
      <c r="BT3" s="187" t="s">
        <v>16</v>
      </c>
      <c r="BU3" s="187"/>
      <c r="BV3" s="32"/>
    </row>
    <row r="4" spans="1:74" ht="21" customHeight="1" thickBot="1">
      <c r="A4" s="48">
        <v>1</v>
      </c>
      <c r="B4" s="49" t="s">
        <v>38</v>
      </c>
      <c r="C4" s="40">
        <v>1</v>
      </c>
      <c r="D4" s="5">
        <v>2</v>
      </c>
      <c r="E4" s="40">
        <v>5</v>
      </c>
      <c r="F4" s="5">
        <v>6</v>
      </c>
      <c r="H4" s="159"/>
      <c r="I4" s="89">
        <v>2</v>
      </c>
      <c r="J4" s="53" t="str">
        <f>IF(ISNA(MATCH(I4,$C$4:$C$19,0)),"",INDEX($B$4:$B$19,MATCH(I4,$C$4:$C$19,0)))</f>
        <v>H</v>
      </c>
      <c r="K4" s="8">
        <f>IF($L$3+$L$4=0,0,IF($L$3=$L$4,2,IF($L$3&lt;$L$4,3,1)))</f>
        <v>0</v>
      </c>
      <c r="L4" s="152"/>
      <c r="M4" s="13">
        <f>L4-L3</f>
        <v>0</v>
      </c>
      <c r="N4" s="147"/>
      <c r="O4" s="13">
        <f>N4-N3</f>
        <v>0</v>
      </c>
      <c r="P4" s="3"/>
      <c r="Q4" s="159"/>
      <c r="R4" s="91">
        <v>2</v>
      </c>
      <c r="S4" s="54" t="str">
        <f>IF(ISNA(MATCH(R4,$D$4:$D$19,0)),"",INDEX($B$4:$B$19,MATCH(R4,$D$4:$D$19,0)))</f>
        <v>A</v>
      </c>
      <c r="T4" s="8">
        <f>IF(U3+U4=0,0,IF(U3=U4,2,IF(U$3&lt;U4,3,1)))</f>
        <v>0</v>
      </c>
      <c r="U4" s="152"/>
      <c r="V4" s="13">
        <f>U4-U3</f>
        <v>0</v>
      </c>
      <c r="W4" s="147"/>
      <c r="X4" s="13">
        <f>W4-W3</f>
        <v>0</v>
      </c>
      <c r="Z4" s="159"/>
      <c r="AA4" s="91">
        <v>2</v>
      </c>
      <c r="AB4" s="98" t="str">
        <f>IF(ISNA(MATCH(AA4,$E$4:$E$19,0)),"",INDEX($B$4:$B$19,MATCH(AA4,$E$4:$E$19,0)))</f>
        <v>G</v>
      </c>
      <c r="AC4" s="8">
        <f>IF(AD3+AD4=0,0,IF(AD3=AD4,2,IF(AD$3&lt;AD4,3,1)))</f>
        <v>0</v>
      </c>
      <c r="AD4" s="152"/>
      <c r="AE4" s="13">
        <f>AD4-AD3</f>
        <v>0</v>
      </c>
      <c r="AF4" s="147"/>
      <c r="AG4" s="13">
        <f>AF4-AF3</f>
        <v>0</v>
      </c>
      <c r="AH4" s="82"/>
      <c r="AI4" s="159"/>
      <c r="AJ4" s="91">
        <v>2</v>
      </c>
      <c r="AK4" s="98" t="str">
        <f>IF(ISNA(MATCH(AJ4,$F$4:$F$19,0)),"",INDEX($B$4:$B$19,MATCH(AJ4,$F$4:$F$19,0)))</f>
        <v>B</v>
      </c>
      <c r="AL4" s="8">
        <f>IF(AM3+AM4=0,0,IF(AM3=AM4,2,IF(AM$3&lt;AM4,3,1)))</f>
        <v>0</v>
      </c>
      <c r="AM4" s="152"/>
      <c r="AN4" s="13">
        <f>AM4-AM3</f>
        <v>0</v>
      </c>
      <c r="AO4" s="147"/>
      <c r="AP4" s="13">
        <f>AO4-AO3</f>
        <v>0</v>
      </c>
      <c r="AS4" s="11"/>
      <c r="AT4" s="78">
        <v>2</v>
      </c>
      <c r="AU4" s="209" t="str">
        <f t="shared" si="0"/>
        <v>B</v>
      </c>
      <c r="AV4" s="59">
        <f t="shared" ref="AV4:AV14" si="6">SUM(IFERROR(VLOOKUP(AU4,$J$3:$K$20,2,0),0),IFERROR(VLOOKUP(AU4,$S$3:$T$320,2,0),0),IFERROR(VLOOKUP(AU4,$AB$3:$AC$20,2,0),0),IFERROR(VLOOKUP(AU4,$AK$3:$AL$20,2,0),0))</f>
        <v>0</v>
      </c>
      <c r="AW4" s="59">
        <f t="shared" ref="AW4:AW14" si="7">SUM(IFERROR(VLOOKUP(AU4,$J$3:$L$20,3,0),0),IFERROR(VLOOKUP(AU4,$S$3:$U$20,3,0),0),IFERROR(VLOOKUP(AU4,$AB$3:$AD$20,3,0),0),IFERROR(VLOOKUP(AU4,$AK$3:$AM$20,3,0),0))</f>
        <v>0</v>
      </c>
      <c r="AX4" s="203">
        <f t="shared" ref="AX4:AX14" si="8">SUM(IFERROR(VLOOKUP(AU4,$J$3:$M$20,4,0),0),IFERROR(VLOOKUP(AU4,$S$3:$V$20,4,0),0),IFERROR(VLOOKUP(AU4,$AB$3:$AE$20,4,0),0),IFERROR(VLOOKUP(AU4,$AK$3:$AN$20,4,0),0))</f>
        <v>0</v>
      </c>
      <c r="AY4" s="204">
        <f t="shared" ref="AY4:AY14" si="9">SUM(IFERROR(VLOOKUP(AU4,$J$3:$O$20,6,0),0),IFERROR(VLOOKUP(AU4,$S$3:$X$20,6,0),0),IFERROR(VLOOKUP(AU4,$AB$3:$AG$20,6,0),0),IFERROR(VLOOKUP(AU4,$AK$3:$AP$20,6,0),0))</f>
        <v>0</v>
      </c>
      <c r="AZ4" s="210">
        <f t="shared" ref="AZ4:AZ14" si="10">SUM(IFERROR(VLOOKUP(AU4,$J$3:$O$20,5,0),0),IFERROR(VLOOKUP(AU4,$S$3:$X$20,5,0),9),IFERROR(VLOOKUP(AU4,$AB$3:$AG$20,5,0),0),IFERROR(VLOOKUP(AU4,$AK$3:$AP$20,5,0),0))</f>
        <v>0</v>
      </c>
      <c r="BA4" s="9"/>
      <c r="BB4" s="57">
        <f t="shared" ref="BB4:BB13" si="11">IF(AX4="","",IF(AX4&lt;0,AX4,0))</f>
        <v>0</v>
      </c>
      <c r="BC4" s="57">
        <f t="shared" ref="BC4:BC13" si="12">IF(AX4="","",IF(AX4&gt;0,AX4,0))</f>
        <v>0</v>
      </c>
      <c r="BD4" s="57">
        <f t="shared" ref="BD4:BD13" si="13">IF(AY4="","",IF(AY4&lt;0,AY4,0))</f>
        <v>0</v>
      </c>
      <c r="BE4" s="57">
        <f t="shared" ref="BE4:BE13" si="14">IF(AY4="","",IF(AY4&gt;0,AY4,0))</f>
        <v>0</v>
      </c>
      <c r="BF4" s="57">
        <f t="shared" si="1"/>
        <v>0</v>
      </c>
      <c r="BG4" s="57">
        <f t="shared" si="2"/>
        <v>0</v>
      </c>
      <c r="BH4" s="79">
        <f t="shared" ref="BH4:BH14" si="15">IF(OR(AU4="",AV4="",AX4="",AY4="",AZ4=""),"",RANK(AV4,$AV$3:$AV$14)+SUM(-AX4/1000)-(+AY4/10000)-(+AZ4/100000)-(+AW4/1000000)+COUNTIF(AU$3:AU$14,"&lt;="&amp;AU4+1)/10000+ROW()/100000)</f>
        <v>1.00004</v>
      </c>
      <c r="BI4" s="73">
        <f>IF(AU4="","",SMALL(BH$3:BH$14,ROWS(AV$3:AV4)))</f>
        <v>1.00004</v>
      </c>
      <c r="BJ4" s="14">
        <f>IF(BI4="","",IF(AND(BL3=BL4,BM3=BM4,BO3=BO4,BP3=BP4,BQ3=BQ4),BJ3,$BJ$3+1))</f>
        <v>1</v>
      </c>
      <c r="BK4" s="15" t="str">
        <f t="shared" si="3"/>
        <v>B</v>
      </c>
      <c r="BL4" s="80">
        <f t="shared" si="4"/>
        <v>0</v>
      </c>
      <c r="BM4" s="17">
        <f t="shared" si="5"/>
        <v>0</v>
      </c>
      <c r="BN4" s="9"/>
      <c r="BO4" s="110">
        <f t="shared" ref="BO4:BO13" si="16">IF(AU4="","",INDEX(AY$3:AY$14,MATCH(BI4,BH$3:BH$14,0)))</f>
        <v>0</v>
      </c>
      <c r="BP4" s="112">
        <f t="shared" ref="BP4:BP14" si="17">IF(AU4="","",INDEX($AZ$3:$AZ$14,MATCH(BI4,$BH$3:$BH$14,0)))</f>
        <v>0</v>
      </c>
      <c r="BQ4" s="110">
        <f t="shared" ref="BQ4:BQ14" si="18">IF(AU4="","",INDEX($AW$3:$AW$14,MATCH(BI4,$BH$3:$BH$14,0)))</f>
        <v>0</v>
      </c>
      <c r="BS4" s="121" t="str">
        <f>+BK3</f>
        <v>A</v>
      </c>
      <c r="BT4" s="30">
        <v>4</v>
      </c>
      <c r="BU4" s="30">
        <v>3</v>
      </c>
      <c r="BV4" s="122" t="str">
        <f>+BK6</f>
        <v>D</v>
      </c>
    </row>
    <row r="5" spans="1:74" ht="21" customHeight="1" thickBot="1">
      <c r="A5" s="76">
        <v>2</v>
      </c>
      <c r="B5" s="50" t="s">
        <v>28</v>
      </c>
      <c r="C5" s="41">
        <v>5</v>
      </c>
      <c r="D5" s="39">
        <v>6</v>
      </c>
      <c r="E5" s="41">
        <v>1</v>
      </c>
      <c r="F5" s="39">
        <v>2</v>
      </c>
      <c r="H5" s="9"/>
      <c r="I5" s="9"/>
      <c r="J5" s="9"/>
      <c r="K5" s="9"/>
      <c r="L5" s="2"/>
      <c r="M5" s="9"/>
      <c r="N5" s="2"/>
      <c r="O5" s="9"/>
      <c r="P5" s="2"/>
      <c r="Q5" s="9"/>
      <c r="R5" s="9"/>
      <c r="S5" s="9"/>
      <c r="T5" s="9"/>
      <c r="U5" s="2"/>
      <c r="V5" s="9"/>
      <c r="X5" s="9"/>
      <c r="Z5" s="9"/>
      <c r="AA5" s="9"/>
      <c r="AB5" s="9"/>
      <c r="AC5" s="9"/>
      <c r="AD5" s="2"/>
      <c r="AE5" s="9"/>
      <c r="AF5" s="2"/>
      <c r="AG5" s="9"/>
      <c r="AH5" s="2"/>
      <c r="AI5" s="9"/>
      <c r="AJ5" s="9"/>
      <c r="AK5" s="9"/>
      <c r="AL5" s="9"/>
      <c r="AM5" s="2"/>
      <c r="AN5" s="9"/>
      <c r="AO5" s="2"/>
      <c r="AP5" s="9"/>
      <c r="AS5" s="9"/>
      <c r="AT5" s="78">
        <v>3</v>
      </c>
      <c r="AU5" s="211" t="str">
        <f t="shared" si="0"/>
        <v>C</v>
      </c>
      <c r="AV5" s="59">
        <f t="shared" si="6"/>
        <v>0</v>
      </c>
      <c r="AW5" s="59">
        <f t="shared" si="7"/>
        <v>0</v>
      </c>
      <c r="AX5" s="203">
        <f t="shared" si="8"/>
        <v>0</v>
      </c>
      <c r="AY5" s="204">
        <f t="shared" si="9"/>
        <v>0</v>
      </c>
      <c r="AZ5" s="210">
        <f t="shared" si="10"/>
        <v>0</v>
      </c>
      <c r="BA5" s="9"/>
      <c r="BB5" s="57">
        <f t="shared" si="11"/>
        <v>0</v>
      </c>
      <c r="BC5" s="57">
        <f t="shared" si="12"/>
        <v>0</v>
      </c>
      <c r="BD5" s="57">
        <f t="shared" si="13"/>
        <v>0</v>
      </c>
      <c r="BE5" s="57">
        <f t="shared" si="14"/>
        <v>0</v>
      </c>
      <c r="BF5" s="57">
        <f t="shared" si="1"/>
        <v>0</v>
      </c>
      <c r="BG5" s="57">
        <f t="shared" si="2"/>
        <v>0</v>
      </c>
      <c r="BH5" s="79">
        <f t="shared" si="15"/>
        <v>1.0000500000000001</v>
      </c>
      <c r="BI5" s="73">
        <f>IF(AU5="","",SMALL(BH$3:BH$14,ROWS(AV$3:AV5)))</f>
        <v>1.0000500000000001</v>
      </c>
      <c r="BJ5" s="14">
        <f>IF(BI5="","",IF(AND(BL4=BL5,BM4=BM5,BO4=BO5,BP4=BP5,BQ4=BQ5),BJ4,$BJ$3+2))</f>
        <v>1</v>
      </c>
      <c r="BK5" s="15" t="str">
        <f t="shared" si="3"/>
        <v>C</v>
      </c>
      <c r="BL5" s="16">
        <f t="shared" si="4"/>
        <v>0</v>
      </c>
      <c r="BM5" s="17">
        <f t="shared" si="5"/>
        <v>0</v>
      </c>
      <c r="BN5" s="9"/>
      <c r="BO5" s="110">
        <f t="shared" si="16"/>
        <v>0</v>
      </c>
      <c r="BP5" s="112">
        <f t="shared" si="17"/>
        <v>0</v>
      </c>
      <c r="BQ5" s="110">
        <f t="shared" si="18"/>
        <v>0</v>
      </c>
      <c r="BS5" s="26"/>
      <c r="BT5" s="3"/>
      <c r="BU5" s="3"/>
      <c r="BV5" s="25"/>
    </row>
    <row r="6" spans="1:74" ht="21" customHeight="1" thickBot="1">
      <c r="A6" s="76">
        <v>3</v>
      </c>
      <c r="B6" s="51" t="s">
        <v>29</v>
      </c>
      <c r="C6" s="42">
        <v>11</v>
      </c>
      <c r="D6" s="6">
        <v>12</v>
      </c>
      <c r="E6" s="42">
        <v>8</v>
      </c>
      <c r="F6" s="6">
        <v>7</v>
      </c>
      <c r="H6" s="160">
        <v>2</v>
      </c>
      <c r="I6" s="119">
        <v>3</v>
      </c>
      <c r="J6" s="75" t="str">
        <f>IF(ISNA(MATCH(I6,$C$4:$C$19,0)),"",INDEX($B$4:$B$19,MATCH(I6,$C$4:$C$19,0)))</f>
        <v>D</v>
      </c>
      <c r="K6" s="7">
        <f>IF($L6+$L7=0,0,IF($L6=L7,2,IF($L6&gt;$L7,3,1)))</f>
        <v>0</v>
      </c>
      <c r="L6" s="151"/>
      <c r="M6" s="12">
        <f>L6-L7</f>
        <v>0</v>
      </c>
      <c r="N6" s="146"/>
      <c r="O6" s="12">
        <f>N6-N7</f>
        <v>0</v>
      </c>
      <c r="P6" s="3"/>
      <c r="Q6" s="160">
        <v>2</v>
      </c>
      <c r="R6" s="119">
        <v>3</v>
      </c>
      <c r="S6" s="75" t="str">
        <f>IF(ISNA(MATCH(R6,$D$4:$D$19,0)),"",INDEX($B$4:$B$19,MATCH(R6,$D$4:$D$19,0)))</f>
        <v>L</v>
      </c>
      <c r="T6" s="7">
        <f>IF(U6+U7=0,0,IF(U6=U7,2,IF(U6&gt;U7,3,1)))</f>
        <v>0</v>
      </c>
      <c r="U6" s="151"/>
      <c r="V6" s="12">
        <f>U6-U7</f>
        <v>0</v>
      </c>
      <c r="W6" s="146"/>
      <c r="X6" s="12">
        <f>W6-W7</f>
        <v>0</v>
      </c>
      <c r="Z6" s="160">
        <v>2</v>
      </c>
      <c r="AA6" s="119">
        <v>3</v>
      </c>
      <c r="AB6" s="75" t="str">
        <f>IF(ISNA(MATCH(AA6,$E$4:$E$19,0)),"",INDEX($B$4:$B$19,MATCH(AA6,$E$4:$E$19,0)))</f>
        <v>J</v>
      </c>
      <c r="AC6" s="7">
        <f>IF(AD6+AD7=0,0,IF(AD6=AD7,2,IF(AD6&gt;AD7,3,1)))</f>
        <v>0</v>
      </c>
      <c r="AD6" s="151"/>
      <c r="AE6" s="12">
        <f>AD6-AD7</f>
        <v>0</v>
      </c>
      <c r="AF6" s="146"/>
      <c r="AG6" s="12">
        <f>AF6-AF7</f>
        <v>0</v>
      </c>
      <c r="AH6" s="82"/>
      <c r="AI6" s="160">
        <v>2</v>
      </c>
      <c r="AJ6" s="124">
        <v>3</v>
      </c>
      <c r="AK6" s="75" t="str">
        <f>IF(ISNA(MATCH(AJ6,$F$4:$F$19,0)),"",INDEX($B$4:$B$19,MATCH(AJ6,$F$4:$F$19,0)))</f>
        <v>K</v>
      </c>
      <c r="AL6" s="7">
        <f>IF(AM6+AM7=0,0,IF(AM6=AM7,2,IF(AM6&gt;AM7,3,1)))</f>
        <v>0</v>
      </c>
      <c r="AM6" s="151"/>
      <c r="AN6" s="12">
        <f>AM6-AM7</f>
        <v>0</v>
      </c>
      <c r="AO6" s="146"/>
      <c r="AP6" s="12">
        <f>AO6-AO7</f>
        <v>0</v>
      </c>
      <c r="AS6" s="11"/>
      <c r="AT6" s="78">
        <v>4</v>
      </c>
      <c r="AU6" s="209" t="str">
        <f t="shared" si="0"/>
        <v>D</v>
      </c>
      <c r="AV6" s="59">
        <f t="shared" si="6"/>
        <v>0</v>
      </c>
      <c r="AW6" s="59">
        <f t="shared" si="7"/>
        <v>0</v>
      </c>
      <c r="AX6" s="203">
        <f t="shared" si="8"/>
        <v>0</v>
      </c>
      <c r="AY6" s="204">
        <f t="shared" si="9"/>
        <v>0</v>
      </c>
      <c r="AZ6" s="210">
        <f t="shared" si="10"/>
        <v>0</v>
      </c>
      <c r="BA6" s="9"/>
      <c r="BB6" s="57">
        <f t="shared" si="11"/>
        <v>0</v>
      </c>
      <c r="BC6" s="57">
        <f t="shared" si="12"/>
        <v>0</v>
      </c>
      <c r="BD6" s="57">
        <f t="shared" si="13"/>
        <v>0</v>
      </c>
      <c r="BE6" s="57">
        <f t="shared" si="14"/>
        <v>0</v>
      </c>
      <c r="BF6" s="57">
        <f t="shared" si="1"/>
        <v>0</v>
      </c>
      <c r="BG6" s="57">
        <f t="shared" si="2"/>
        <v>0</v>
      </c>
      <c r="BH6" s="79">
        <f t="shared" si="15"/>
        <v>1.0000599999999999</v>
      </c>
      <c r="BI6" s="73">
        <f>IF(AU6="","",SMALL(BH$3:BH$14,ROWS(AV$3:AV6)))</f>
        <v>1.0000599999999999</v>
      </c>
      <c r="BJ6" s="14">
        <f>IF(BI6="","",IF(AND(BL5=BL6,BM5=BM6,BO5=BO6,BP5=BP6,BQ5=BQ6),BJ5,$BJ$3+3))</f>
        <v>1</v>
      </c>
      <c r="BK6" s="15" t="str">
        <f t="shared" si="3"/>
        <v>D</v>
      </c>
      <c r="BL6" s="16">
        <f t="shared" si="4"/>
        <v>0</v>
      </c>
      <c r="BM6" s="17">
        <f t="shared" si="5"/>
        <v>0</v>
      </c>
      <c r="BN6" s="9"/>
      <c r="BO6" s="110">
        <f t="shared" si="16"/>
        <v>0</v>
      </c>
      <c r="BP6" s="112">
        <f t="shared" si="17"/>
        <v>0</v>
      </c>
      <c r="BQ6" s="110">
        <f t="shared" si="18"/>
        <v>0</v>
      </c>
      <c r="BS6" s="27"/>
      <c r="BT6" s="3"/>
      <c r="BU6" s="3"/>
      <c r="BV6" s="25"/>
    </row>
    <row r="7" spans="1:74" ht="21" customHeight="1" thickBot="1">
      <c r="A7" s="76">
        <v>4</v>
      </c>
      <c r="B7" s="51" t="s">
        <v>30</v>
      </c>
      <c r="C7" s="42">
        <v>3</v>
      </c>
      <c r="D7" s="6">
        <v>4</v>
      </c>
      <c r="E7" s="42">
        <v>11</v>
      </c>
      <c r="F7" s="6">
        <v>12</v>
      </c>
      <c r="H7" s="161"/>
      <c r="I7" s="90">
        <v>4</v>
      </c>
      <c r="J7" s="53" t="str">
        <f>IF(ISNA(MATCH(I7,$C$4:$C$19,0)),"",INDEX($B$4:$B$19,MATCH(I7,$C$4:$C$19,0)))</f>
        <v>L</v>
      </c>
      <c r="K7" s="8">
        <f>IF(L6+L7=0,0,IF(L6=L7,2,IF(L6&lt;L7,3,1)))</f>
        <v>0</v>
      </c>
      <c r="L7" s="152"/>
      <c r="M7" s="13">
        <f>L7-L6</f>
        <v>0</v>
      </c>
      <c r="N7" s="147"/>
      <c r="O7" s="13">
        <f>N7-N6</f>
        <v>0</v>
      </c>
      <c r="P7" s="3"/>
      <c r="Q7" s="161"/>
      <c r="R7" s="90">
        <v>4</v>
      </c>
      <c r="S7" s="54" t="str">
        <f>IF(ISNA(MATCH(R7,$D$4:$D$19,0)),"",INDEX($B$4:$B$19,MATCH(R7,$D$4:$D$19,0)))</f>
        <v>D</v>
      </c>
      <c r="T7" s="8">
        <f>IF(U6+U7=0,0,IF(U6=U7,2,IF(U$6&lt;U7,3,1)))</f>
        <v>0</v>
      </c>
      <c r="U7" s="152"/>
      <c r="V7" s="13">
        <f>U7-U6</f>
        <v>0</v>
      </c>
      <c r="W7" s="147"/>
      <c r="X7" s="13">
        <f>W7-W6</f>
        <v>0</v>
      </c>
      <c r="Z7" s="161"/>
      <c r="AA7" s="90">
        <v>4</v>
      </c>
      <c r="AB7" s="98" t="str">
        <f>IF(ISNA(MATCH(AA7,$E$4:$E$19,0)),"",INDEX($B$4:$B$19,MATCH(AA7,$E$4:$E$19,0)))</f>
        <v>K</v>
      </c>
      <c r="AC7" s="8">
        <f>IF(AD6+AD7=0,0,IF(AD6=AD7,2,IF(AD$6&lt;AD7,3,1)))</f>
        <v>0</v>
      </c>
      <c r="AD7" s="152"/>
      <c r="AE7" s="13">
        <f>AD7-AD6</f>
        <v>0</v>
      </c>
      <c r="AF7" s="147"/>
      <c r="AG7" s="13">
        <f>AF7-AF6</f>
        <v>0</v>
      </c>
      <c r="AH7" s="82"/>
      <c r="AI7" s="168"/>
      <c r="AJ7" s="125">
        <v>4</v>
      </c>
      <c r="AK7" s="98" t="str">
        <f>IF(ISNA(MATCH(AJ7,$F$4:$F$19,0)),"",INDEX($B$4:$B$19,MATCH(AJ7,$F$4:$F$19,0)))</f>
        <v>J</v>
      </c>
      <c r="AL7" s="8">
        <f>IF(AM6+AM7=0,0,IF(AM6=AM7,2,IF(AM$6&lt;AM7,3,1)))</f>
        <v>0</v>
      </c>
      <c r="AM7" s="152"/>
      <c r="AN7" s="13">
        <f>AM7-AM6</f>
        <v>0</v>
      </c>
      <c r="AO7" s="147"/>
      <c r="AP7" s="13">
        <f>AO7-AO6</f>
        <v>0</v>
      </c>
      <c r="AS7" s="11"/>
      <c r="AT7" s="78">
        <v>5</v>
      </c>
      <c r="AU7" s="212" t="str">
        <f t="shared" si="0"/>
        <v>E</v>
      </c>
      <c r="AV7" s="59">
        <f t="shared" si="6"/>
        <v>0</v>
      </c>
      <c r="AW7" s="59">
        <f t="shared" si="7"/>
        <v>0</v>
      </c>
      <c r="AX7" s="203">
        <f t="shared" si="8"/>
        <v>0</v>
      </c>
      <c r="AY7" s="204">
        <f t="shared" si="9"/>
        <v>0</v>
      </c>
      <c r="AZ7" s="210">
        <f t="shared" si="10"/>
        <v>0</v>
      </c>
      <c r="BA7" s="9"/>
      <c r="BB7" s="57">
        <f t="shared" si="11"/>
        <v>0</v>
      </c>
      <c r="BC7" s="57">
        <f t="shared" si="12"/>
        <v>0</v>
      </c>
      <c r="BD7" s="57">
        <f t="shared" si="13"/>
        <v>0</v>
      </c>
      <c r="BE7" s="57">
        <f t="shared" si="14"/>
        <v>0</v>
      </c>
      <c r="BF7" s="57">
        <f t="shared" si="1"/>
        <v>0</v>
      </c>
      <c r="BG7" s="57">
        <f t="shared" si="2"/>
        <v>0</v>
      </c>
      <c r="BH7" s="79">
        <f t="shared" si="15"/>
        <v>1.00007</v>
      </c>
      <c r="BI7" s="73">
        <f>IF(AU7="","",SMALL(BH$3:BH$14,ROWS(AV$3:AV7)))</f>
        <v>1.00007</v>
      </c>
      <c r="BJ7" s="14">
        <f>IF(BI7="","",IF(AND(BL6=BL7,BM6=BM7,BO6=BO7,BP6=BP7,BQ6=BQ7),BJ6,$BJ$3+4))</f>
        <v>1</v>
      </c>
      <c r="BK7" s="59" t="str">
        <f t="shared" si="3"/>
        <v>E</v>
      </c>
      <c r="BL7" s="16">
        <f t="shared" si="4"/>
        <v>0</v>
      </c>
      <c r="BM7" s="17">
        <f t="shared" si="5"/>
        <v>0</v>
      </c>
      <c r="BN7" s="9"/>
      <c r="BO7" s="110">
        <f t="shared" si="16"/>
        <v>0</v>
      </c>
      <c r="BP7" s="112">
        <f t="shared" si="17"/>
        <v>0</v>
      </c>
      <c r="BQ7" s="110">
        <f t="shared" si="18"/>
        <v>0</v>
      </c>
      <c r="BS7" s="121" t="str">
        <f>+BK4</f>
        <v>B</v>
      </c>
      <c r="BT7" s="30">
        <v>5</v>
      </c>
      <c r="BU7" s="30">
        <v>6</v>
      </c>
      <c r="BV7" s="122" t="str">
        <f>+BK5</f>
        <v>C</v>
      </c>
    </row>
    <row r="8" spans="1:74" ht="21" customHeight="1" thickBot="1">
      <c r="A8" s="76">
        <v>5</v>
      </c>
      <c r="B8" s="52" t="s">
        <v>31</v>
      </c>
      <c r="C8" s="42">
        <v>10</v>
      </c>
      <c r="D8" s="6">
        <v>9</v>
      </c>
      <c r="E8" s="42">
        <v>6</v>
      </c>
      <c r="F8" s="6">
        <v>5</v>
      </c>
      <c r="H8" s="9"/>
      <c r="I8" s="9"/>
      <c r="J8" s="9"/>
      <c r="K8" s="9"/>
      <c r="L8" s="2"/>
      <c r="M8" s="9"/>
      <c r="N8" s="2"/>
      <c r="O8" s="9"/>
      <c r="P8" s="2"/>
      <c r="Q8" s="9"/>
      <c r="R8" s="9"/>
      <c r="S8" s="9"/>
      <c r="T8" s="9"/>
      <c r="U8" s="2"/>
      <c r="V8" s="9"/>
      <c r="X8" s="9"/>
      <c r="Z8" s="9"/>
      <c r="AA8" s="9"/>
      <c r="AB8" s="9"/>
      <c r="AC8" s="9"/>
      <c r="AD8" s="2"/>
      <c r="AE8" s="9"/>
      <c r="AF8" s="2"/>
      <c r="AG8" s="9"/>
      <c r="AH8" s="2"/>
      <c r="AI8" s="9"/>
      <c r="AJ8" s="9"/>
      <c r="AK8" s="9"/>
      <c r="AL8" s="9"/>
      <c r="AM8" s="2"/>
      <c r="AN8" s="9"/>
      <c r="AO8" s="2"/>
      <c r="AP8" s="9"/>
      <c r="AS8" s="9"/>
      <c r="AT8" s="78">
        <v>6</v>
      </c>
      <c r="AU8" s="213" t="str">
        <f t="shared" si="0"/>
        <v>F</v>
      </c>
      <c r="AV8" s="59">
        <f t="shared" si="6"/>
        <v>0</v>
      </c>
      <c r="AW8" s="59">
        <f t="shared" si="7"/>
        <v>0</v>
      </c>
      <c r="AX8" s="203">
        <f t="shared" si="8"/>
        <v>0</v>
      </c>
      <c r="AY8" s="204">
        <f t="shared" si="9"/>
        <v>0</v>
      </c>
      <c r="AZ8" s="210">
        <f t="shared" si="10"/>
        <v>0</v>
      </c>
      <c r="BA8" s="9"/>
      <c r="BB8" s="57">
        <f t="shared" si="11"/>
        <v>0</v>
      </c>
      <c r="BC8" s="57">
        <f t="shared" si="12"/>
        <v>0</v>
      </c>
      <c r="BD8" s="57">
        <f t="shared" si="13"/>
        <v>0</v>
      </c>
      <c r="BE8" s="57">
        <f t="shared" si="14"/>
        <v>0</v>
      </c>
      <c r="BF8" s="57">
        <f t="shared" si="1"/>
        <v>0</v>
      </c>
      <c r="BG8" s="57">
        <f t="shared" si="2"/>
        <v>0</v>
      </c>
      <c r="BH8" s="79">
        <f t="shared" si="15"/>
        <v>1.0000800000000001</v>
      </c>
      <c r="BI8" s="73">
        <f>IF(AU8="","",SMALL(BH$3:BH$14,ROWS(AV$3:AV8)))</f>
        <v>1.0000800000000001</v>
      </c>
      <c r="BJ8" s="14">
        <f>IF(BI8="","",IF(AND(BL7=BL8,BM7=BM8,BO7=BO8,BP7=BP8,BQ7=BQ8),BJ7,$BJ$3+5))</f>
        <v>1</v>
      </c>
      <c r="BK8" s="59" t="str">
        <f t="shared" si="3"/>
        <v>F</v>
      </c>
      <c r="BL8" s="16">
        <f t="shared" si="4"/>
        <v>0</v>
      </c>
      <c r="BM8" s="17">
        <f t="shared" si="5"/>
        <v>0</v>
      </c>
      <c r="BN8" s="9"/>
      <c r="BO8" s="110">
        <f t="shared" si="16"/>
        <v>0</v>
      </c>
      <c r="BP8" s="112">
        <f t="shared" si="17"/>
        <v>0</v>
      </c>
      <c r="BQ8" s="110">
        <f t="shared" si="18"/>
        <v>0</v>
      </c>
      <c r="BS8" s="23"/>
      <c r="BT8" s="28"/>
      <c r="BU8" s="28"/>
      <c r="BV8" s="29"/>
    </row>
    <row r="9" spans="1:74" ht="21" customHeight="1">
      <c r="A9" s="76">
        <v>6</v>
      </c>
      <c r="B9" s="51" t="s">
        <v>32</v>
      </c>
      <c r="C9" s="42">
        <v>6</v>
      </c>
      <c r="D9" s="6">
        <v>5</v>
      </c>
      <c r="E9" s="42">
        <v>12</v>
      </c>
      <c r="F9" s="6">
        <v>11</v>
      </c>
      <c r="H9" s="160">
        <v>3</v>
      </c>
      <c r="I9" s="119">
        <v>5</v>
      </c>
      <c r="J9" s="75" t="str">
        <f>IF(ISNA(MATCH(I9,$C$4:$C$19,0)),"",INDEX($B$4:$B$19,MATCH(I9,$C$4:$C$19,0)))</f>
        <v>B</v>
      </c>
      <c r="K9" s="7">
        <f>IF($L9+$L10=0,0,IF($L9=L10,2,IF($L9&gt;$L10,3,1)))</f>
        <v>0</v>
      </c>
      <c r="L9" s="151"/>
      <c r="M9" s="12">
        <f>L9-L10</f>
        <v>0</v>
      </c>
      <c r="N9" s="146"/>
      <c r="O9" s="12">
        <f>N9-N10</f>
        <v>0</v>
      </c>
      <c r="P9" s="3"/>
      <c r="Q9" s="160">
        <v>3</v>
      </c>
      <c r="R9" s="119">
        <v>5</v>
      </c>
      <c r="S9" s="75" t="str">
        <f>IF(ISNA(MATCH(R9,$D$4:$D$19,0)),"",INDEX($B$4:$B$19,MATCH(R9,$D$4:$D$19,0)))</f>
        <v>F</v>
      </c>
      <c r="T9" s="7">
        <f>IF(U9+U10=0,0,IF(U9=U10,2,IF(U9&gt;U10,3,1)))</f>
        <v>0</v>
      </c>
      <c r="U9" s="151"/>
      <c r="V9" s="12">
        <f>U9-U10</f>
        <v>0</v>
      </c>
      <c r="W9" s="146"/>
      <c r="X9" s="12">
        <f>W9-W10</f>
        <v>0</v>
      </c>
      <c r="Z9" s="160">
        <v>3</v>
      </c>
      <c r="AA9" s="119">
        <v>5</v>
      </c>
      <c r="AB9" s="75" t="str">
        <f>IF(ISNA(MATCH(AA9,$E$4:$E$19,0)),"",INDEX($B$4:$B$19,MATCH(AA9,$E$4:$E$19,0)))</f>
        <v>A</v>
      </c>
      <c r="AC9" s="7">
        <f>IF(AD9+AD10=0,0,IF(AD9=AD10,2,IF(AD9&gt;AD10,3,1)))</f>
        <v>0</v>
      </c>
      <c r="AD9" s="151"/>
      <c r="AE9" s="12">
        <f>AD9-AD10</f>
        <v>0</v>
      </c>
      <c r="AF9" s="146"/>
      <c r="AG9" s="12">
        <f>AF9-AF10</f>
        <v>0</v>
      </c>
      <c r="AH9" s="82"/>
      <c r="AI9" s="160">
        <v>3</v>
      </c>
      <c r="AJ9" s="119">
        <v>5</v>
      </c>
      <c r="AK9" s="75" t="str">
        <f>IF(ISNA(MATCH(AJ9,$F$4:$F$19,0)),"",INDEX($B$4:$B$19,MATCH(AJ9,$F$4:$F$19,0)))</f>
        <v>E</v>
      </c>
      <c r="AL9" s="7">
        <f>IF(AM9+AM10=0,0,IF(AM9=AM10,2,IF(AM9&gt;AM10,3,1)))</f>
        <v>0</v>
      </c>
      <c r="AM9" s="151"/>
      <c r="AN9" s="12">
        <f>AM9-AM10</f>
        <v>0</v>
      </c>
      <c r="AO9" s="146"/>
      <c r="AP9" s="12">
        <f>AO9-AO10</f>
        <v>0</v>
      </c>
      <c r="AS9" s="11"/>
      <c r="AT9" s="78">
        <v>7</v>
      </c>
      <c r="AU9" s="213" t="str">
        <f t="shared" ref="AU9:AU14" si="19">+B10</f>
        <v>G</v>
      </c>
      <c r="AV9" s="59">
        <f t="shared" si="6"/>
        <v>0</v>
      </c>
      <c r="AW9" s="59">
        <f t="shared" si="7"/>
        <v>0</v>
      </c>
      <c r="AX9" s="203">
        <f t="shared" si="8"/>
        <v>0</v>
      </c>
      <c r="AY9" s="204">
        <f t="shared" si="9"/>
        <v>0</v>
      </c>
      <c r="AZ9" s="210">
        <f t="shared" si="10"/>
        <v>0</v>
      </c>
      <c r="BA9" s="9"/>
      <c r="BB9" s="11">
        <f t="shared" si="11"/>
        <v>0</v>
      </c>
      <c r="BC9" s="11">
        <f t="shared" si="12"/>
        <v>0</v>
      </c>
      <c r="BD9" s="11">
        <f t="shared" si="13"/>
        <v>0</v>
      </c>
      <c r="BE9" s="11">
        <f t="shared" si="14"/>
        <v>0</v>
      </c>
      <c r="BF9" s="11">
        <f t="shared" si="1"/>
        <v>0</v>
      </c>
      <c r="BG9" s="11">
        <f t="shared" si="2"/>
        <v>0</v>
      </c>
      <c r="BH9" s="79">
        <f t="shared" si="15"/>
        <v>1.0000899999999999</v>
      </c>
      <c r="BI9" s="10">
        <f>IF(AU9="","",SMALL(BH$3:BH$14,ROWS(AV$3:AV9)))</f>
        <v>1.0000899999999999</v>
      </c>
      <c r="BJ9" s="14">
        <f>IF(BI9="","",IF(AND(BL8=BL9,BM8=BM9,BO8=BO9,BP8=BP9,BQ8=BQ9),BJ8,$BJ$3+6))</f>
        <v>1</v>
      </c>
      <c r="BK9" s="59" t="str">
        <f t="shared" si="3"/>
        <v>G</v>
      </c>
      <c r="BL9" s="16">
        <f t="shared" si="4"/>
        <v>0</v>
      </c>
      <c r="BM9" s="17">
        <f t="shared" si="5"/>
        <v>0</v>
      </c>
      <c r="BN9" s="9"/>
      <c r="BO9" s="110">
        <f t="shared" si="16"/>
        <v>0</v>
      </c>
      <c r="BP9" s="112">
        <f t="shared" si="17"/>
        <v>0</v>
      </c>
      <c r="BQ9" s="110">
        <f t="shared" si="18"/>
        <v>0</v>
      </c>
    </row>
    <row r="10" spans="1:74" ht="21" customHeight="1" thickBot="1">
      <c r="A10" s="76">
        <v>7</v>
      </c>
      <c r="B10" s="51" t="s">
        <v>33</v>
      </c>
      <c r="C10" s="45">
        <v>12</v>
      </c>
      <c r="D10" s="46">
        <v>11</v>
      </c>
      <c r="E10" s="45">
        <v>2</v>
      </c>
      <c r="F10" s="46">
        <v>1</v>
      </c>
      <c r="H10" s="161"/>
      <c r="I10" s="90">
        <v>6</v>
      </c>
      <c r="J10" s="53" t="str">
        <f>IF(ISNA(MATCH(I10,$C$4:$C$19,0)),"",INDEX($B$4:$B$19,MATCH(I10,$C$4:$C$19,0)))</f>
        <v>F</v>
      </c>
      <c r="K10" s="8">
        <f>IF(L9+L10=0,0,IF(L9=L10,2,IF(L9&lt;L10,3,1)))</f>
        <v>0</v>
      </c>
      <c r="L10" s="152"/>
      <c r="M10" s="13">
        <f>L10-L9</f>
        <v>0</v>
      </c>
      <c r="N10" s="147"/>
      <c r="O10" s="13">
        <f>N10-N9</f>
        <v>0</v>
      </c>
      <c r="P10" s="3"/>
      <c r="Q10" s="161"/>
      <c r="R10" s="90">
        <v>6</v>
      </c>
      <c r="S10" s="54" t="str">
        <f>IF(ISNA(MATCH(R10,$D$4:$D$19,0)),"",INDEX($B$4:$B$19,MATCH(R10,$D$4:$D$19,0)))</f>
        <v>B</v>
      </c>
      <c r="T10" s="8">
        <f>IF(U9+U10=0,0,IF(U9=U10,2,IF(U$9&lt;U10,3,1)))</f>
        <v>0</v>
      </c>
      <c r="U10" s="152"/>
      <c r="V10" s="13">
        <f>U10-U9</f>
        <v>0</v>
      </c>
      <c r="W10" s="147"/>
      <c r="X10" s="13">
        <f>W10-W9</f>
        <v>0</v>
      </c>
      <c r="Z10" s="161"/>
      <c r="AA10" s="90">
        <v>6</v>
      </c>
      <c r="AB10" s="98" t="str">
        <f>IF(ISNA(MATCH(AA10,$E$4:$E$19,0)),"",INDEX($B$4:$B$19,MATCH(AA10,$E$4:$E$19,0)))</f>
        <v>E</v>
      </c>
      <c r="AC10" s="8">
        <f>IF(AD9+AD10=0,0,IF(AD9=AD10,2,IF(AD$9&lt;AD10,3,1)))</f>
        <v>0</v>
      </c>
      <c r="AD10" s="152"/>
      <c r="AE10" s="13">
        <f>AD10-AD9</f>
        <v>0</v>
      </c>
      <c r="AF10" s="147"/>
      <c r="AG10" s="13">
        <f>AF10-AF9</f>
        <v>0</v>
      </c>
      <c r="AH10" s="82"/>
      <c r="AI10" s="161"/>
      <c r="AJ10" s="90">
        <v>6</v>
      </c>
      <c r="AK10" s="98" t="str">
        <f>IF(ISNA(MATCH(AJ10,$F$4:$F$19,0)),"",INDEX($B$4:$B$19,MATCH(AJ10,$F$4:$F$19,0)))</f>
        <v>A</v>
      </c>
      <c r="AL10" s="8">
        <f>IF(AM9+AM10=0,0,IF(AM9=AM10,2,IF(AM$9&lt;AM10,3,1)))</f>
        <v>0</v>
      </c>
      <c r="AM10" s="152"/>
      <c r="AN10" s="13">
        <f>AM10-AM9</f>
        <v>0</v>
      </c>
      <c r="AO10" s="147"/>
      <c r="AP10" s="13">
        <f>AO10-AO9</f>
        <v>0</v>
      </c>
      <c r="AS10" s="11"/>
      <c r="AT10" s="78">
        <v>8</v>
      </c>
      <c r="AU10" s="213" t="str">
        <f t="shared" si="19"/>
        <v>H</v>
      </c>
      <c r="AV10" s="59">
        <f t="shared" si="6"/>
        <v>0</v>
      </c>
      <c r="AW10" s="59">
        <f t="shared" si="7"/>
        <v>0</v>
      </c>
      <c r="AX10" s="203">
        <f t="shared" si="8"/>
        <v>0</v>
      </c>
      <c r="AY10" s="204">
        <f t="shared" si="9"/>
        <v>0</v>
      </c>
      <c r="AZ10" s="210">
        <f t="shared" si="10"/>
        <v>0</v>
      </c>
      <c r="BA10" s="9"/>
      <c r="BB10" s="11">
        <f t="shared" si="11"/>
        <v>0</v>
      </c>
      <c r="BC10" s="11">
        <f t="shared" si="12"/>
        <v>0</v>
      </c>
      <c r="BD10" s="11">
        <f t="shared" si="13"/>
        <v>0</v>
      </c>
      <c r="BE10" s="11">
        <f t="shared" si="14"/>
        <v>0</v>
      </c>
      <c r="BF10" s="11">
        <f t="shared" si="1"/>
        <v>0</v>
      </c>
      <c r="BG10" s="11">
        <f t="shared" si="2"/>
        <v>0</v>
      </c>
      <c r="BH10" s="79">
        <f t="shared" si="15"/>
        <v>1.0001</v>
      </c>
      <c r="BI10" s="10">
        <f>IF(AU10="","",SMALL(BH$3:BH$14,ROWS(AV$3:AV10)))</f>
        <v>1.0001</v>
      </c>
      <c r="BJ10" s="14">
        <f>IF(BI10="","",IF(AND(BL9=BL10,BM9=BM10,BO9=BO10,BP9=BP10,BQ9=BQ10),BJ9,$BJ$3+7))</f>
        <v>1</v>
      </c>
      <c r="BK10" s="59" t="str">
        <f t="shared" si="3"/>
        <v>H</v>
      </c>
      <c r="BL10" s="16">
        <f t="shared" si="4"/>
        <v>0</v>
      </c>
      <c r="BM10" s="17">
        <f t="shared" si="5"/>
        <v>0</v>
      </c>
      <c r="BN10" s="9"/>
      <c r="BO10" s="110">
        <f t="shared" si="16"/>
        <v>0</v>
      </c>
      <c r="BP10" s="112">
        <f t="shared" si="17"/>
        <v>0</v>
      </c>
      <c r="BQ10" s="110">
        <f t="shared" si="18"/>
        <v>0</v>
      </c>
    </row>
    <row r="11" spans="1:74" ht="21" customHeight="1" thickBot="1">
      <c r="A11" s="76">
        <v>8</v>
      </c>
      <c r="B11" s="51" t="s">
        <v>34</v>
      </c>
      <c r="C11" s="42">
        <v>2</v>
      </c>
      <c r="D11" s="6">
        <v>1</v>
      </c>
      <c r="E11" s="42">
        <v>7</v>
      </c>
      <c r="F11" s="6">
        <v>8</v>
      </c>
      <c r="H11" s="9"/>
      <c r="I11" s="9"/>
      <c r="J11" s="9"/>
      <c r="K11" s="9"/>
      <c r="L11" s="2"/>
      <c r="M11" s="9"/>
      <c r="N11" s="2"/>
      <c r="O11" s="9"/>
      <c r="P11" s="2"/>
      <c r="Q11" s="9"/>
      <c r="R11" s="9"/>
      <c r="S11" s="9"/>
      <c r="T11" s="9"/>
      <c r="U11" s="2"/>
      <c r="V11" s="9"/>
      <c r="X11" s="9"/>
      <c r="Z11" s="9"/>
      <c r="AA11" s="9"/>
      <c r="AB11" s="9"/>
      <c r="AC11" s="9"/>
      <c r="AD11" s="2"/>
      <c r="AE11" s="9"/>
      <c r="AF11" s="2"/>
      <c r="AG11" s="9"/>
      <c r="AH11" s="2"/>
      <c r="AI11" s="9"/>
      <c r="AJ11" s="9"/>
      <c r="AK11" s="9"/>
      <c r="AL11" s="9"/>
      <c r="AM11" s="2"/>
      <c r="AN11" s="9"/>
      <c r="AO11" s="2"/>
      <c r="AP11" s="9"/>
      <c r="AS11" s="9"/>
      <c r="AT11" s="78">
        <v>9</v>
      </c>
      <c r="AU11" s="213" t="str">
        <f t="shared" si="19"/>
        <v>I</v>
      </c>
      <c r="AV11" s="59">
        <f t="shared" si="6"/>
        <v>0</v>
      </c>
      <c r="AW11" s="59">
        <f t="shared" si="7"/>
        <v>0</v>
      </c>
      <c r="AX11" s="203">
        <f t="shared" si="8"/>
        <v>0</v>
      </c>
      <c r="AY11" s="204">
        <f t="shared" si="9"/>
        <v>0</v>
      </c>
      <c r="AZ11" s="210">
        <f t="shared" si="10"/>
        <v>0</v>
      </c>
      <c r="BA11" s="9"/>
      <c r="BB11" s="11">
        <f t="shared" si="11"/>
        <v>0</v>
      </c>
      <c r="BC11" s="11">
        <f t="shared" si="12"/>
        <v>0</v>
      </c>
      <c r="BD11" s="11">
        <f t="shared" si="13"/>
        <v>0</v>
      </c>
      <c r="BE11" s="11">
        <f t="shared" si="14"/>
        <v>0</v>
      </c>
      <c r="BF11" s="11">
        <f t="shared" si="1"/>
        <v>0</v>
      </c>
      <c r="BG11" s="11">
        <f t="shared" si="2"/>
        <v>0</v>
      </c>
      <c r="BH11" s="79">
        <f t="shared" si="15"/>
        <v>1.0001100000000001</v>
      </c>
      <c r="BI11" s="10">
        <f>IF(AU11="","",SMALL(BH$3:BH$14,ROWS(AV$3:AV11)))</f>
        <v>1.0001100000000001</v>
      </c>
      <c r="BJ11" s="14">
        <f>IF(BI11="","",IF(AND(BL10=BL11,BM10=BM11,BO10=BO11,BP10=BP11,BQ10=BQ11),BJ10,$BJ$3+8))</f>
        <v>1</v>
      </c>
      <c r="BK11" s="59" t="str">
        <f t="shared" si="3"/>
        <v>I</v>
      </c>
      <c r="BL11" s="16">
        <f t="shared" si="4"/>
        <v>0</v>
      </c>
      <c r="BM11" s="17">
        <f t="shared" si="5"/>
        <v>0</v>
      </c>
      <c r="BN11" s="9"/>
      <c r="BO11" s="110">
        <f t="shared" si="16"/>
        <v>0</v>
      </c>
      <c r="BP11" s="112">
        <f t="shared" si="17"/>
        <v>0</v>
      </c>
      <c r="BQ11" s="110">
        <f t="shared" si="18"/>
        <v>0</v>
      </c>
      <c r="BS11" s="184" t="s">
        <v>17</v>
      </c>
      <c r="BT11" s="188"/>
      <c r="BU11" s="188"/>
      <c r="BV11" s="189"/>
    </row>
    <row r="12" spans="1:74" ht="21" customHeight="1">
      <c r="A12" s="76">
        <v>9</v>
      </c>
      <c r="B12" s="51" t="s">
        <v>35</v>
      </c>
      <c r="C12" s="42">
        <v>7</v>
      </c>
      <c r="D12" s="6">
        <v>8</v>
      </c>
      <c r="E12" s="42">
        <v>9</v>
      </c>
      <c r="F12" s="6">
        <v>10</v>
      </c>
      <c r="H12" s="160">
        <v>4</v>
      </c>
      <c r="I12" s="119">
        <v>7</v>
      </c>
      <c r="J12" s="75" t="str">
        <f>IF(ISNA(MATCH(I12,$C$4:$C$19,0)),"",INDEX($B$4:$B$19,MATCH(I12,$C$4:$C$19,0)))</f>
        <v>I</v>
      </c>
      <c r="K12" s="7">
        <f>IF($L12+$L13=0,0,IF($L12=L13,2,IF($L12&gt;$L13,3,1)))</f>
        <v>0</v>
      </c>
      <c r="L12" s="151"/>
      <c r="M12" s="12">
        <f>L12-L13</f>
        <v>0</v>
      </c>
      <c r="N12" s="146"/>
      <c r="O12" s="12">
        <f>N12-N13</f>
        <v>0</v>
      </c>
      <c r="P12" s="3"/>
      <c r="Q12" s="160">
        <v>4</v>
      </c>
      <c r="R12" s="119">
        <v>7</v>
      </c>
      <c r="S12" s="75" t="str">
        <f>IF(ISNA(MATCH(R12,$D$4:$D$19,0)),"",INDEX($B$4:$B$19,MATCH(R12,$D$4:$D$19,0)))</f>
        <v>J</v>
      </c>
      <c r="T12" s="7">
        <f>IF(U12+U13=0,0,IF(U12=U13,2,IF(U12&gt;U13,3,1)))</f>
        <v>0</v>
      </c>
      <c r="U12" s="151"/>
      <c r="V12" s="12">
        <f>U12-U13</f>
        <v>0</v>
      </c>
      <c r="W12" s="146"/>
      <c r="X12" s="12">
        <f>W12-W13</f>
        <v>0</v>
      </c>
      <c r="Z12" s="160">
        <v>4</v>
      </c>
      <c r="AA12" s="119">
        <v>7</v>
      </c>
      <c r="AB12" s="75" t="str">
        <f>IF(ISNA(MATCH(AA12,$E$4:$E$19,0)),"",INDEX($B$4:$B$19,MATCH(AA12,$E$4:$E$19,0)))</f>
        <v>H</v>
      </c>
      <c r="AC12" s="7">
        <f>IF(AD12+AD13=0,0,IF(AD12=AD13,2,IF(AD12&gt;AD13,3,1)))</f>
        <v>0</v>
      </c>
      <c r="AD12" s="151"/>
      <c r="AE12" s="12">
        <f>AD12-AD13</f>
        <v>0</v>
      </c>
      <c r="AF12" s="146"/>
      <c r="AG12" s="12">
        <f>AF12-AF13</f>
        <v>0</v>
      </c>
      <c r="AH12" s="82"/>
      <c r="AI12" s="160">
        <v>4</v>
      </c>
      <c r="AJ12" s="119">
        <v>7</v>
      </c>
      <c r="AK12" s="75" t="str">
        <f>IF(ISNA(MATCH(AJ12,$F$4:$F$19,0)),"",INDEX($B$4:$B$19,MATCH(AJ12,$F$4:$F$19,0)))</f>
        <v>C</v>
      </c>
      <c r="AL12" s="7">
        <f>IF(AM12+AM13=0,0,IF(AM12=AM13,2,IF(AM12&gt;AM13,3,1)))</f>
        <v>0</v>
      </c>
      <c r="AM12" s="151"/>
      <c r="AN12" s="12">
        <f>AM12-AM13</f>
        <v>0</v>
      </c>
      <c r="AO12" s="146"/>
      <c r="AP12" s="12">
        <f>AO12-AO13</f>
        <v>0</v>
      </c>
      <c r="AS12" s="11"/>
      <c r="AT12" s="78">
        <v>10</v>
      </c>
      <c r="AU12" s="213" t="str">
        <f t="shared" si="19"/>
        <v>J</v>
      </c>
      <c r="AV12" s="59">
        <f t="shared" si="6"/>
        <v>0</v>
      </c>
      <c r="AW12" s="59">
        <f t="shared" si="7"/>
        <v>0</v>
      </c>
      <c r="AX12" s="203">
        <f t="shared" si="8"/>
        <v>0</v>
      </c>
      <c r="AY12" s="204">
        <f t="shared" si="9"/>
        <v>0</v>
      </c>
      <c r="AZ12" s="210">
        <f t="shared" si="10"/>
        <v>0</v>
      </c>
      <c r="BA12" s="9"/>
      <c r="BB12" s="11">
        <f t="shared" si="11"/>
        <v>0</v>
      </c>
      <c r="BC12" s="11">
        <f t="shared" si="12"/>
        <v>0</v>
      </c>
      <c r="BD12" s="11">
        <f t="shared" si="13"/>
        <v>0</v>
      </c>
      <c r="BE12" s="11">
        <f t="shared" si="14"/>
        <v>0</v>
      </c>
      <c r="BF12" s="11">
        <f t="shared" si="1"/>
        <v>0</v>
      </c>
      <c r="BG12" s="11">
        <f t="shared" si="2"/>
        <v>0</v>
      </c>
      <c r="BH12" s="79">
        <f t="shared" si="15"/>
        <v>1.0001199999999999</v>
      </c>
      <c r="BI12" s="10">
        <f>IF(AU12="","",SMALL(BH$3:BH$14,ROWS(AV$3:AV12)))</f>
        <v>1.0001199999999999</v>
      </c>
      <c r="BJ12" s="14">
        <f>IF(BI12="","",IF(AND(BL11=BL12,BM11=BM12,BO11=BO12,BP11=BP12,BQ11=BQ12),BJ11,$BJ$3+9))</f>
        <v>1</v>
      </c>
      <c r="BK12" s="59" t="str">
        <f t="shared" si="3"/>
        <v>J</v>
      </c>
      <c r="BL12" s="16">
        <f t="shared" si="4"/>
        <v>0</v>
      </c>
      <c r="BM12" s="17">
        <f t="shared" si="5"/>
        <v>0</v>
      </c>
      <c r="BN12" s="9"/>
      <c r="BO12" s="110">
        <f t="shared" si="16"/>
        <v>0</v>
      </c>
      <c r="BP12" s="112">
        <f t="shared" si="17"/>
        <v>0</v>
      </c>
      <c r="BQ12" s="110">
        <f t="shared" si="18"/>
        <v>0</v>
      </c>
      <c r="BS12" s="190"/>
      <c r="BT12" s="191"/>
      <c r="BU12" s="191"/>
      <c r="BV12" s="192"/>
    </row>
    <row r="13" spans="1:74" ht="21" customHeight="1" thickBot="1">
      <c r="A13" s="76">
        <v>10</v>
      </c>
      <c r="B13" s="51" t="s">
        <v>36</v>
      </c>
      <c r="C13" s="42">
        <v>8</v>
      </c>
      <c r="D13" s="6">
        <v>7</v>
      </c>
      <c r="E13" s="42">
        <v>3</v>
      </c>
      <c r="F13" s="6">
        <v>4</v>
      </c>
      <c r="H13" s="161"/>
      <c r="I13" s="90">
        <v>8</v>
      </c>
      <c r="J13" s="53" t="str">
        <f>IF(ISNA(MATCH(I13,$C$4:$C$19,0)),"",INDEX($B$4:$B$19,MATCH(I13,$C$4:$C$19,0)))</f>
        <v>J</v>
      </c>
      <c r="K13" s="8">
        <f>IF(L12+L13=0,0,IF(L12=L13,2,IF(L12&lt;L13,3,1)))</f>
        <v>0</v>
      </c>
      <c r="L13" s="152"/>
      <c r="M13" s="13">
        <f>L13-L12</f>
        <v>0</v>
      </c>
      <c r="N13" s="147"/>
      <c r="O13" s="13">
        <f>N13-N12</f>
        <v>0</v>
      </c>
      <c r="P13" s="3"/>
      <c r="Q13" s="161"/>
      <c r="R13" s="90">
        <v>8</v>
      </c>
      <c r="S13" s="54" t="str">
        <f>IF(ISNA(MATCH(R13,$D$4:$D$19,0)),"",INDEX($B$4:$B$19,MATCH(R13,$D$4:$D$19,0)))</f>
        <v>I</v>
      </c>
      <c r="T13" s="8">
        <f>IF(U12+U13=0,0,IF(U12=U13,2,IF(U$12&lt;U13,3,1)))</f>
        <v>0</v>
      </c>
      <c r="U13" s="152"/>
      <c r="V13" s="13">
        <f>U13-U12</f>
        <v>0</v>
      </c>
      <c r="W13" s="147"/>
      <c r="X13" s="13">
        <f>W13-W12</f>
        <v>0</v>
      </c>
      <c r="Z13" s="161"/>
      <c r="AA13" s="90">
        <v>8</v>
      </c>
      <c r="AB13" s="98" t="str">
        <f>IF(ISNA(MATCH(AA13,$E$4:$E$19,0)),"",INDEX($B$4:$B$19,MATCH(AA13,$E$4:$E$19,0)))</f>
        <v>C</v>
      </c>
      <c r="AC13" s="8">
        <f>IF(AD12+AD13=0,0,IF(AD12=AD13,2,IF(AD$12&lt;AD13,3,1)))</f>
        <v>0</v>
      </c>
      <c r="AD13" s="152"/>
      <c r="AE13" s="13">
        <f>AD13-AD12</f>
        <v>0</v>
      </c>
      <c r="AF13" s="147"/>
      <c r="AG13" s="13">
        <f>AF13-AF12</f>
        <v>0</v>
      </c>
      <c r="AH13" s="82"/>
      <c r="AI13" s="161"/>
      <c r="AJ13" s="90">
        <v>8</v>
      </c>
      <c r="AK13" s="98" t="str">
        <f>IF(ISNA(MATCH(AJ13,$F$4:$F$19,0)),"",INDEX($B$4:$B$19,MATCH(AJ13,$F$4:$F$19,0)))</f>
        <v>H</v>
      </c>
      <c r="AL13" s="8">
        <f>IF(AM12+AM13=0,0,IF(AM12=AM13,2,IF(AM$12&lt;AM13,3,1)))</f>
        <v>0</v>
      </c>
      <c r="AM13" s="152"/>
      <c r="AN13" s="13">
        <f>AM13-AM12</f>
        <v>0</v>
      </c>
      <c r="AO13" s="147"/>
      <c r="AP13" s="13">
        <f>AO13-AO12</f>
        <v>0</v>
      </c>
      <c r="AS13" s="11"/>
      <c r="AT13" s="78">
        <v>11</v>
      </c>
      <c r="AU13" s="213" t="str">
        <f t="shared" si="19"/>
        <v>K</v>
      </c>
      <c r="AV13" s="59">
        <f t="shared" si="6"/>
        <v>0</v>
      </c>
      <c r="AW13" s="59">
        <f t="shared" si="7"/>
        <v>0</v>
      </c>
      <c r="AX13" s="203">
        <f t="shared" si="8"/>
        <v>0</v>
      </c>
      <c r="AY13" s="204">
        <f t="shared" si="9"/>
        <v>0</v>
      </c>
      <c r="AZ13" s="210">
        <f t="shared" si="10"/>
        <v>0</v>
      </c>
      <c r="BA13" s="9"/>
      <c r="BB13" s="11">
        <f t="shared" si="11"/>
        <v>0</v>
      </c>
      <c r="BC13" s="11">
        <f t="shared" si="12"/>
        <v>0</v>
      </c>
      <c r="BD13" s="11">
        <f t="shared" si="13"/>
        <v>0</v>
      </c>
      <c r="BE13" s="11">
        <f t="shared" si="14"/>
        <v>0</v>
      </c>
      <c r="BF13" s="11">
        <f t="shared" si="1"/>
        <v>0</v>
      </c>
      <c r="BG13" s="11">
        <f t="shared" si="2"/>
        <v>0</v>
      </c>
      <c r="BH13" s="79">
        <f t="shared" si="15"/>
        <v>1.00013</v>
      </c>
      <c r="BI13" s="10">
        <f>IF(AU13="","",SMALL(BH$3:BH$14,ROWS(AV$3:AV13)))</f>
        <v>1.00013</v>
      </c>
      <c r="BJ13" s="14">
        <f>IF(BI13="","",IF(AND(BL12=BL13,BM12=BM13,BO12=BO13,BP12=BP13,BQ12=BQ13),BJ12,$BJ$3+10))</f>
        <v>1</v>
      </c>
      <c r="BK13" s="59" t="str">
        <f t="shared" si="3"/>
        <v>K</v>
      </c>
      <c r="BL13" s="16">
        <f t="shared" si="4"/>
        <v>0</v>
      </c>
      <c r="BM13" s="17">
        <f t="shared" si="5"/>
        <v>0</v>
      </c>
      <c r="BN13" s="9"/>
      <c r="BO13" s="110">
        <f t="shared" si="16"/>
        <v>0</v>
      </c>
      <c r="BP13" s="112">
        <f t="shared" si="17"/>
        <v>0</v>
      </c>
      <c r="BQ13" s="110">
        <f t="shared" si="18"/>
        <v>0</v>
      </c>
      <c r="BS13" s="193"/>
      <c r="BT13" s="194"/>
      <c r="BU13" s="194"/>
      <c r="BV13" s="195"/>
    </row>
    <row r="14" spans="1:74" ht="21" customHeight="1" thickBot="1">
      <c r="A14" s="76">
        <v>11</v>
      </c>
      <c r="B14" s="68" t="s">
        <v>37</v>
      </c>
      <c r="C14" s="69">
        <v>9</v>
      </c>
      <c r="D14" s="70">
        <v>10</v>
      </c>
      <c r="E14" s="69">
        <v>4</v>
      </c>
      <c r="F14" s="70">
        <v>3</v>
      </c>
      <c r="H14" s="10"/>
      <c r="I14" s="10"/>
      <c r="J14" s="10"/>
      <c r="K14" s="10"/>
      <c r="M14" s="10"/>
      <c r="O14" s="10"/>
      <c r="Q14" s="10"/>
      <c r="R14" s="10"/>
      <c r="S14" s="10"/>
      <c r="T14" s="10"/>
      <c r="V14" s="10"/>
      <c r="W14" s="1"/>
      <c r="X14" s="10"/>
      <c r="Z14" s="10"/>
      <c r="AA14" s="10"/>
      <c r="AB14" s="10"/>
      <c r="AC14" s="10"/>
      <c r="AD14" s="1"/>
      <c r="AE14" s="10"/>
      <c r="AF14" s="1"/>
      <c r="AG14" s="10"/>
      <c r="AH14" s="1"/>
      <c r="AI14" s="10"/>
      <c r="AJ14" s="10"/>
      <c r="AK14" s="10"/>
      <c r="AL14" s="10"/>
      <c r="AM14" s="1"/>
      <c r="AN14" s="10"/>
      <c r="AO14" s="1"/>
      <c r="AP14" s="10"/>
      <c r="AS14" s="10"/>
      <c r="AT14" s="156">
        <v>12</v>
      </c>
      <c r="AU14" s="214" t="str">
        <f t="shared" si="19"/>
        <v>L</v>
      </c>
      <c r="AV14" s="107">
        <f t="shared" si="6"/>
        <v>0</v>
      </c>
      <c r="AW14" s="107">
        <f t="shared" si="7"/>
        <v>0</v>
      </c>
      <c r="AX14" s="215">
        <f t="shared" si="8"/>
        <v>0</v>
      </c>
      <c r="AY14" s="216">
        <f t="shared" si="9"/>
        <v>0</v>
      </c>
      <c r="AZ14" s="217">
        <f t="shared" si="10"/>
        <v>0</v>
      </c>
      <c r="BA14" s="9"/>
      <c r="BB14" s="9"/>
      <c r="BC14" s="9"/>
      <c r="BD14" s="9"/>
      <c r="BE14" s="9"/>
      <c r="BF14" s="9"/>
      <c r="BG14" s="9"/>
      <c r="BH14" s="79">
        <f t="shared" si="15"/>
        <v>1.00014</v>
      </c>
      <c r="BI14" s="10">
        <f>IF(AU14="","",SMALL(BH$3:BH$14,ROWS(AV$3:AV14)))</f>
        <v>1.00014</v>
      </c>
      <c r="BJ14" s="14">
        <f>IF(BI14="","",IF(AND(BL13=BL14,BM13=BM14,BO13=BO14,BP13=BP14,BQ13=BQ14),BJ13,$BJ$3+11))</f>
        <v>1</v>
      </c>
      <c r="BK14" s="107" t="str">
        <f t="shared" ref="BK14" si="20">IF(OR(AU14="",AV14=""),"",INDEX(AU$3:AU$17,MATCH(BI14,BH$3:BH$14,0)))</f>
        <v>L</v>
      </c>
      <c r="BL14" s="108">
        <f t="shared" ref="BL14" si="21">IF(AU14="","",INDEX(AV$3:AV$14,MATCH(BI14,BH$3:BH$14,0)))</f>
        <v>0</v>
      </c>
      <c r="BM14" s="109">
        <f t="shared" ref="BM14" si="22">IF(AU14="","",INDEX(AX$3:AX$14,MATCH(BI14,BH$3:BH$14,0)))</f>
        <v>0</v>
      </c>
      <c r="BN14" s="9"/>
      <c r="BO14" s="111">
        <f t="shared" ref="BO14" si="23">IF(AU14="","",INDEX(AY$3:AY$14,MATCH(BI14,BH$3:BH$14,0)))</f>
        <v>0</v>
      </c>
      <c r="BP14" s="113">
        <f t="shared" si="17"/>
        <v>0</v>
      </c>
      <c r="BQ14" s="111">
        <f t="shared" si="18"/>
        <v>0</v>
      </c>
      <c r="BS14" s="71"/>
      <c r="BT14" s="187" t="s">
        <v>16</v>
      </c>
      <c r="BU14" s="187"/>
      <c r="BV14" s="72"/>
    </row>
    <row r="15" spans="1:74" ht="21" customHeight="1" thickBot="1">
      <c r="A15" s="83">
        <v>12</v>
      </c>
      <c r="B15" s="84" t="s">
        <v>44</v>
      </c>
      <c r="C15" s="85">
        <v>4</v>
      </c>
      <c r="D15" s="86">
        <v>3</v>
      </c>
      <c r="E15" s="85">
        <v>10</v>
      </c>
      <c r="F15" s="86">
        <v>9</v>
      </c>
      <c r="H15" s="160">
        <v>5</v>
      </c>
      <c r="I15" s="119">
        <v>9</v>
      </c>
      <c r="J15" s="75" t="str">
        <f>IF(ISNA(MATCH(I15,$C$4:$C$19,0)),"",INDEX($B$4:$B$19,MATCH(I15,$C$4:$C$19,0)))</f>
        <v>K</v>
      </c>
      <c r="K15" s="7">
        <f>IF($L15+$L16=0,0,IF($L15=L16,2,IF($L15&gt;$L16,3,1)))</f>
        <v>0</v>
      </c>
      <c r="L15" s="151"/>
      <c r="M15" s="12">
        <f>L15-L16</f>
        <v>0</v>
      </c>
      <c r="N15" s="146"/>
      <c r="O15" s="12">
        <f>N15-N16</f>
        <v>0</v>
      </c>
      <c r="P15" s="3"/>
      <c r="Q15" s="160">
        <v>5</v>
      </c>
      <c r="R15" s="119">
        <v>9</v>
      </c>
      <c r="S15" s="75" t="str">
        <f>IF(ISNA(MATCH(R15,$D$4:$D$19,0)),"",INDEX($B$4:$B$19,MATCH(R15,$D$4:$D$19,0)))</f>
        <v>E</v>
      </c>
      <c r="T15" s="7">
        <f>IF(U15+U16=0,0,IF(U15=U16,2,IF(U15&gt;U16,3,1)))</f>
        <v>0</v>
      </c>
      <c r="U15" s="151"/>
      <c r="V15" s="12">
        <f>U15-U16</f>
        <v>0</v>
      </c>
      <c r="W15" s="146"/>
      <c r="X15" s="12">
        <f>W15-W16</f>
        <v>0</v>
      </c>
      <c r="Z15" s="160">
        <v>5</v>
      </c>
      <c r="AA15" s="119">
        <v>9</v>
      </c>
      <c r="AB15" s="75" t="str">
        <f>IF(ISNA(MATCH(AA15,$E$4:$E$19,0)),"",INDEX($B$4:$B$19,MATCH(AA15,$E$4:$E$19,0)))</f>
        <v>I</v>
      </c>
      <c r="AC15" s="7">
        <f>IF(AD15+AD16=0,0,IF(AD15=AD16,2,IF(AD15&gt;AD16,3,1)))</f>
        <v>0</v>
      </c>
      <c r="AD15" s="151"/>
      <c r="AE15" s="12">
        <f>AD15-AD16</f>
        <v>0</v>
      </c>
      <c r="AF15" s="146"/>
      <c r="AG15" s="12">
        <f>AF15-AF16</f>
        <v>0</v>
      </c>
      <c r="AH15" s="82"/>
      <c r="AI15" s="160">
        <v>5</v>
      </c>
      <c r="AJ15" s="119">
        <v>9</v>
      </c>
      <c r="AK15" s="75" t="str">
        <f>IF(ISNA(MATCH(AJ15,$F$4:$F$19,0)),"",INDEX($B$4:$B$19,MATCH(AJ15,$F$4:$F$19,0)))</f>
        <v>L</v>
      </c>
      <c r="AL15" s="7">
        <f>IF(AM15+AM16=0,0,IF(AM15=AM16,2,IF(AM15&gt;AM16,3,1)))</f>
        <v>0</v>
      </c>
      <c r="AM15" s="151"/>
      <c r="AN15" s="12">
        <f>AM15-AM16</f>
        <v>0</v>
      </c>
      <c r="AO15" s="146"/>
      <c r="AP15" s="12">
        <f>AO15-AO16</f>
        <v>0</v>
      </c>
      <c r="AS15" s="11"/>
      <c r="AT15" s="9"/>
      <c r="AU15" s="9"/>
      <c r="AV15" s="10"/>
      <c r="AW15" s="9"/>
      <c r="AX15" s="9"/>
      <c r="AY15" s="9"/>
      <c r="AZ15" s="9"/>
      <c r="BA15" s="9"/>
      <c r="BB15" s="11"/>
      <c r="BC15" s="11"/>
      <c r="BD15" s="11"/>
      <c r="BE15" s="11"/>
      <c r="BF15" s="11"/>
      <c r="BG15" s="11"/>
      <c r="BH15" s="10"/>
      <c r="BI15" s="9"/>
      <c r="BJ15" s="9"/>
      <c r="BK15" s="9"/>
      <c r="BL15" s="10">
        <f>SUM(BL3:BL14)</f>
        <v>0</v>
      </c>
      <c r="BM15" s="10">
        <f>SUM(BM3:BM14)</f>
        <v>0</v>
      </c>
      <c r="BN15" s="9"/>
      <c r="BO15" s="10">
        <f>SUM(BO3:BO14)</f>
        <v>0</v>
      </c>
      <c r="BP15" s="10">
        <f>+AZ16</f>
        <v>0</v>
      </c>
      <c r="BQ15" s="10">
        <f>SUM(BQ3:BQ14)</f>
        <v>0</v>
      </c>
      <c r="BS15" s="123" t="str">
        <f>IF(BT4=BU4,"résultat",IF(BT4&gt;BU4,BS4,BV4))</f>
        <v>A</v>
      </c>
      <c r="BT15" s="30"/>
      <c r="BU15" s="30"/>
      <c r="BV15" s="122" t="str">
        <f>IF(BT7=BU7,"résultat",IF(BT7&gt;BU7,BS7,BV7))</f>
        <v>C</v>
      </c>
    </row>
    <row r="16" spans="1:74" ht="21" customHeight="1" thickBot="1">
      <c r="A16"/>
      <c r="B16"/>
      <c r="C16"/>
      <c r="D16"/>
      <c r="E16"/>
      <c r="F16"/>
      <c r="H16" s="161"/>
      <c r="I16" s="90">
        <v>10</v>
      </c>
      <c r="J16" s="53" t="str">
        <f>IF(ISNA(MATCH(I16,$C$4:$C$19,0)),"",INDEX($B$4:$B$19,MATCH(I16,$C$4:$C$19,0)))</f>
        <v>E</v>
      </c>
      <c r="K16" s="8">
        <f>IF(L15+L16=0,0,IF(L15=L16,2,IF(L15&lt;L16,3,1)))</f>
        <v>0</v>
      </c>
      <c r="L16" s="152"/>
      <c r="M16" s="13">
        <f>L16-L15</f>
        <v>0</v>
      </c>
      <c r="N16" s="147"/>
      <c r="O16" s="13">
        <f>N16-N15</f>
        <v>0</v>
      </c>
      <c r="P16" s="3"/>
      <c r="Q16" s="161"/>
      <c r="R16" s="90">
        <v>10</v>
      </c>
      <c r="S16" s="54" t="str">
        <f>IF(ISNA(MATCH(R16,$D$4:$D$19,0)),"",INDEX($B$4:$B$19,MATCH(R16,$D$4:$D$19,0)))</f>
        <v>K</v>
      </c>
      <c r="T16" s="8">
        <f>IF(U15+U16=0,0,IF(U15=U16,2,IF(U$15&lt;U16,3,1)))</f>
        <v>0</v>
      </c>
      <c r="U16" s="152"/>
      <c r="V16" s="13">
        <f>U16-U15</f>
        <v>0</v>
      </c>
      <c r="W16" s="147"/>
      <c r="X16" s="13">
        <f>W16-W15</f>
        <v>0</v>
      </c>
      <c r="Z16" s="161"/>
      <c r="AA16" s="90">
        <v>10</v>
      </c>
      <c r="AB16" s="98" t="str">
        <f>IF(ISNA(MATCH(AA16,$E$4:$E$19,0)),"",INDEX($B$4:$B$19,MATCH(AA16,$E$4:$E$19,0)))</f>
        <v>L</v>
      </c>
      <c r="AC16" s="8">
        <f>IF(AD15+AD16=0,0,IF(AD15=AD16,2,IF(AD$15&lt;AD16,3,1)))</f>
        <v>0</v>
      </c>
      <c r="AD16" s="152"/>
      <c r="AE16" s="13">
        <f>AD16-AD15</f>
        <v>0</v>
      </c>
      <c r="AF16" s="147"/>
      <c r="AG16" s="13">
        <f>AF16-AF15</f>
        <v>0</v>
      </c>
      <c r="AH16" s="82"/>
      <c r="AI16" s="161"/>
      <c r="AJ16" s="90">
        <v>10</v>
      </c>
      <c r="AK16" s="98" t="str">
        <f>IF(ISNA(MATCH(AJ16,$F$4:$F$19,0)),"",INDEX($B$4:$B$19,MATCH(AJ16,$F$4:$F$19,0)))</f>
        <v>I</v>
      </c>
      <c r="AL16" s="8">
        <f>IF(AM15+AM16=0,0,IF(AM15=AM16,2,IF(AM$15&lt;AM16,3,1)))</f>
        <v>0</v>
      </c>
      <c r="AM16" s="152"/>
      <c r="AN16" s="13">
        <f>AM16-AM15</f>
        <v>0</v>
      </c>
      <c r="AO16" s="147"/>
      <c r="AP16" s="13">
        <f>AO16-AO15</f>
        <v>0</v>
      </c>
      <c r="AS16" s="11"/>
      <c r="AT16" s="9"/>
      <c r="AU16" s="9"/>
      <c r="AV16" s="10">
        <f>SUM(AV3:AV14)</f>
        <v>0</v>
      </c>
      <c r="AW16" s="10">
        <f>SUM(AW3:AW15)</f>
        <v>0</v>
      </c>
      <c r="AX16" s="10">
        <f>SUM(AX3:AX15)</f>
        <v>0</v>
      </c>
      <c r="AY16" s="10">
        <f>SUM(AY3:AY14)</f>
        <v>0</v>
      </c>
      <c r="AZ16" s="10">
        <f>SUM(AZ3:AZ14)</f>
        <v>0</v>
      </c>
      <c r="BA16" s="9"/>
      <c r="BB16" s="11">
        <f>SUM(BB3:BB15)</f>
        <v>0</v>
      </c>
      <c r="BC16" s="11">
        <f>SUM(BC3:BC15)</f>
        <v>0</v>
      </c>
      <c r="BD16" s="11">
        <f>SUM(BD3:BD14)</f>
        <v>0</v>
      </c>
      <c r="BE16" s="11">
        <f>SUM(BE3:BE15)</f>
        <v>0</v>
      </c>
      <c r="BF16" s="11"/>
      <c r="BG16" s="11"/>
      <c r="BH16" s="10"/>
      <c r="BI16" s="9"/>
      <c r="BJ16" s="9"/>
      <c r="BK16" s="9"/>
      <c r="BL16" s="9"/>
      <c r="BM16" s="9"/>
      <c r="BN16" s="9"/>
      <c r="BO16" s="9"/>
      <c r="BP16" s="9"/>
      <c r="BQ16" s="9"/>
    </row>
    <row r="17" spans="1:71" ht="21" customHeight="1" thickBot="1">
      <c r="A17"/>
      <c r="B17"/>
      <c r="C17" s="218" t="s">
        <v>68</v>
      </c>
      <c r="D17" s="218"/>
      <c r="E17" s="218"/>
      <c r="F17"/>
      <c r="H17" s="9"/>
      <c r="I17" s="9"/>
      <c r="J17" s="9"/>
      <c r="K17" s="9"/>
      <c r="L17" s="2"/>
      <c r="M17" s="9"/>
      <c r="N17" s="2"/>
      <c r="O17" s="9"/>
      <c r="P17" s="2"/>
      <c r="Q17" s="9"/>
      <c r="R17" s="9"/>
      <c r="S17" s="96"/>
      <c r="T17" s="96"/>
      <c r="U17" s="97"/>
      <c r="V17" s="96"/>
      <c r="W17" s="97"/>
      <c r="X17" s="96"/>
      <c r="Z17" s="9"/>
      <c r="AA17" s="9"/>
      <c r="AB17" s="96"/>
      <c r="AC17" s="96"/>
      <c r="AD17" s="97"/>
      <c r="AE17" s="96"/>
      <c r="AF17" s="97"/>
      <c r="AG17" s="96"/>
      <c r="AH17" s="2"/>
      <c r="AI17" s="9"/>
      <c r="AJ17" s="9"/>
      <c r="AK17" s="96"/>
      <c r="AL17" s="96"/>
      <c r="AM17" s="97"/>
      <c r="AN17" s="96"/>
      <c r="AO17" s="97"/>
      <c r="AP17" s="96"/>
      <c r="AS17" s="11"/>
      <c r="AT17" s="9"/>
      <c r="AU17" s="9"/>
      <c r="AV17" s="10"/>
      <c r="AW17" s="9"/>
      <c r="AX17" s="9"/>
      <c r="AY17" s="9"/>
      <c r="AZ17" s="9"/>
      <c r="BA17" s="9"/>
      <c r="BB17" s="11"/>
      <c r="BC17" s="11"/>
      <c r="BD17" s="11"/>
      <c r="BE17" s="11"/>
      <c r="BF17" s="11"/>
      <c r="BG17" s="11"/>
      <c r="BH17" s="10"/>
      <c r="BI17" s="9"/>
      <c r="BJ17" s="9"/>
      <c r="BK17" s="9"/>
      <c r="BL17" s="9"/>
      <c r="BM17" s="9"/>
      <c r="BN17" s="9"/>
      <c r="BO17" s="9"/>
      <c r="BP17" s="9"/>
      <c r="BQ17" s="9"/>
    </row>
    <row r="18" spans="1:71" ht="21" customHeight="1" thickBot="1">
      <c r="A18"/>
      <c r="B18"/>
      <c r="C18"/>
      <c r="D18"/>
      <c r="E18"/>
      <c r="F18"/>
      <c r="H18" s="199">
        <v>6</v>
      </c>
      <c r="I18" s="119">
        <v>11</v>
      </c>
      <c r="J18" s="75" t="str">
        <f>IF(ISNA(MATCH(I18,$C$4:$C$19,0)),"",INDEX($B$4:$B$19,MATCH(I18,$C$4:$C$19,0)))</f>
        <v>C</v>
      </c>
      <c r="K18" s="7">
        <f>IF($L18+$L19=0,0,IF($L18=L19,2,IF($L18&gt;$L19,3,1)))</f>
        <v>0</v>
      </c>
      <c r="L18" s="151"/>
      <c r="M18" s="12">
        <f>L18-L19</f>
        <v>0</v>
      </c>
      <c r="N18" s="146"/>
      <c r="O18" s="12">
        <f>N18-N19</f>
        <v>0</v>
      </c>
      <c r="P18" s="3"/>
      <c r="Q18" s="160">
        <v>6</v>
      </c>
      <c r="R18" s="119">
        <v>11</v>
      </c>
      <c r="S18" s="93" t="str">
        <f>IF(ISNA(MATCH(R18,$D$4:$D$19,0)),"",INDEX($B$4:$B$19,MATCH(R18,$D$4:$D$19,0)))</f>
        <v>G</v>
      </c>
      <c r="T18" s="7">
        <f>IF(U18+U19=0,0,IF(U18=U19,2,IF(U18&gt;U19,3,1)))</f>
        <v>0</v>
      </c>
      <c r="U18" s="151"/>
      <c r="V18" s="12">
        <f>U18-U19</f>
        <v>0</v>
      </c>
      <c r="W18" s="146"/>
      <c r="X18" s="12">
        <f>W18-W19</f>
        <v>0</v>
      </c>
      <c r="Z18" s="199">
        <v>6</v>
      </c>
      <c r="AA18" s="119">
        <v>11</v>
      </c>
      <c r="AB18" s="75" t="str">
        <f>IF(ISNA(MATCH(AA18,$E$4:$E$19,0)),"",INDEX($B$4:$B$19,MATCH(AA18,$E$4:$E$19,0)))</f>
        <v>D</v>
      </c>
      <c r="AC18" s="7">
        <f>IF(AD18+AD19=0,0,IF(AD18=AD19,2,IF(AD18&gt;AD19,3,1)))</f>
        <v>0</v>
      </c>
      <c r="AD18" s="151"/>
      <c r="AE18" s="12">
        <f>AD18-AD19</f>
        <v>0</v>
      </c>
      <c r="AF18" s="146"/>
      <c r="AG18" s="12">
        <f>AF18-AF19</f>
        <v>0</v>
      </c>
      <c r="AH18" s="82"/>
      <c r="AI18" s="160">
        <v>6</v>
      </c>
      <c r="AJ18" s="119">
        <v>11</v>
      </c>
      <c r="AK18" s="75" t="str">
        <f>IF(ISNA(MATCH(AJ18,$F$4:$F$19,0)),"",INDEX($B$4:$B$19,MATCH(AJ18,$F$4:$F$19,0)))</f>
        <v>F</v>
      </c>
      <c r="AL18" s="7">
        <f>IF(AM18+AM19=0,0,IF(AM18=AM19,2,IF(AM18&gt;AM19,3,1)))</f>
        <v>0</v>
      </c>
      <c r="AM18" s="151"/>
      <c r="AN18" s="12">
        <f>AM18-AM19</f>
        <v>0</v>
      </c>
      <c r="AO18" s="146"/>
      <c r="AP18" s="12">
        <f>AO18-AO19</f>
        <v>0</v>
      </c>
      <c r="AS18" s="11"/>
      <c r="AT18" s="9"/>
      <c r="AU18" s="10"/>
      <c r="AV18" s="10"/>
      <c r="AW18" s="9"/>
      <c r="AX18" s="9"/>
      <c r="AY18" s="9"/>
      <c r="AZ18" s="9"/>
      <c r="BA18" s="9"/>
      <c r="BB18" s="11"/>
      <c r="BC18" s="11"/>
      <c r="BD18" s="11"/>
      <c r="BE18" s="11"/>
      <c r="BF18" s="11"/>
      <c r="BG18" s="11"/>
      <c r="BH18" s="10"/>
      <c r="BI18" s="9"/>
      <c r="BJ18" s="9"/>
      <c r="BK18" s="9"/>
      <c r="BL18" s="9"/>
      <c r="BM18" s="9"/>
      <c r="BN18" s="9"/>
      <c r="BO18" s="9"/>
      <c r="BP18" s="9"/>
      <c r="BQ18" s="9"/>
      <c r="BR18"/>
      <c r="BS18"/>
    </row>
    <row r="19" spans="1:71" ht="21" customHeight="1" thickBot="1">
      <c r="B19" s="169" t="s">
        <v>61</v>
      </c>
      <c r="C19" s="170"/>
      <c r="D19" s="170"/>
      <c r="E19" s="171"/>
      <c r="F19"/>
      <c r="H19" s="200"/>
      <c r="I19" s="90">
        <v>12</v>
      </c>
      <c r="J19" s="92" t="str">
        <f>IF(ISNA(MATCH(I19,$C$4:$C$19,0)),"",INDEX($B$4:$B$19,MATCH(I19,$C$4:$C$19,0)))</f>
        <v>G</v>
      </c>
      <c r="K19" s="8">
        <f>IF($L18+$L19=0,0,IF($L18=L19,2,IF($L18&lt;$L19,3,1)))</f>
        <v>0</v>
      </c>
      <c r="L19" s="152"/>
      <c r="M19" s="13">
        <f>L19-L18</f>
        <v>0</v>
      </c>
      <c r="N19" s="147"/>
      <c r="O19" s="13">
        <f>N19-N18</f>
        <v>0</v>
      </c>
      <c r="P19" s="3"/>
      <c r="Q19" s="161"/>
      <c r="R19" s="90">
        <v>12</v>
      </c>
      <c r="S19" s="58" t="str">
        <f>IF(ISNA(MATCH(R19,$D$4:$D$19,0)),"",INDEX($B$4:$B$19,MATCH(R19,$D$4:$D$19,0)))</f>
        <v>C</v>
      </c>
      <c r="T19" s="94">
        <f>IF(U18+U19=0,0,IF(U18=U19,2,IF(U18&lt;U19,3,1)))</f>
        <v>0</v>
      </c>
      <c r="U19" s="153"/>
      <c r="V19" s="95">
        <f>U19-U18</f>
        <v>0</v>
      </c>
      <c r="W19" s="148"/>
      <c r="X19" s="95">
        <f>W19-W18</f>
        <v>0</v>
      </c>
      <c r="Z19" s="200"/>
      <c r="AA19" s="90">
        <v>12</v>
      </c>
      <c r="AB19" s="98" t="str">
        <f>IF(ISNA(MATCH(AA19,$E$4:$E$19,0)),"",INDEX($B$4:$B$19,MATCH(AA19,$E$4:$E$19,0)))</f>
        <v>F</v>
      </c>
      <c r="AC19" s="8">
        <f>IF(AD18+AD19=0,0,IF(AD18=AD19,2,IF(AD$18&lt;AD19,3,1)))</f>
        <v>0</v>
      </c>
      <c r="AD19" s="153"/>
      <c r="AE19" s="13">
        <f>AD19-AD18</f>
        <v>0</v>
      </c>
      <c r="AF19" s="147"/>
      <c r="AG19" s="13">
        <f>AF19-AF18</f>
        <v>0</v>
      </c>
      <c r="AH19" s="82"/>
      <c r="AI19" s="161"/>
      <c r="AJ19" s="90">
        <v>12</v>
      </c>
      <c r="AK19" s="98" t="str">
        <f>IF(ISNA(MATCH(AJ19,$F$4:$F$19,0)),"",INDEX($B$4:$B$19,MATCH(AJ19,$F$4:$F$19,0)))</f>
        <v>D</v>
      </c>
      <c r="AL19" s="8">
        <f>IF(AM18+AM19=0,0,IF(AM18=AM19,2,IF(AM$18&lt;AM19,3,1)))</f>
        <v>0</v>
      </c>
      <c r="AM19" s="153"/>
      <c r="AN19" s="13">
        <f>AM19-AM18</f>
        <v>0</v>
      </c>
      <c r="AO19" s="147"/>
      <c r="AP19" s="13">
        <f>AO19-AO18</f>
        <v>0</v>
      </c>
      <c r="AS19" s="11"/>
      <c r="AT19" s="9"/>
      <c r="AU19" s="10"/>
      <c r="AV19" s="10"/>
      <c r="AW19" s="9"/>
      <c r="AX19" s="9"/>
      <c r="AY19" s="9"/>
      <c r="AZ19" s="9"/>
      <c r="BA19" s="9"/>
      <c r="BB19" s="11"/>
      <c r="BC19" s="11"/>
      <c r="BD19" s="11"/>
      <c r="BE19" s="11"/>
      <c r="BF19" s="11"/>
      <c r="BG19" s="11"/>
      <c r="BH19" s="10"/>
      <c r="BI19" s="9"/>
      <c r="BJ19" s="9"/>
      <c r="BK19" s="9"/>
      <c r="BL19" s="9"/>
      <c r="BM19" s="9"/>
      <c r="BN19" s="9"/>
      <c r="BO19" s="9"/>
      <c r="BP19" s="9"/>
      <c r="BQ19" s="9"/>
      <c r="BR19"/>
      <c r="BS19"/>
    </row>
    <row r="20" spans="1:71" ht="21" customHeight="1" thickBot="1">
      <c r="B20" s="172" t="s">
        <v>62</v>
      </c>
      <c r="C20" s="173"/>
      <c r="D20" s="173"/>
      <c r="E20" s="174"/>
      <c r="F20" s="82"/>
      <c r="H20" s="3"/>
      <c r="I20" s="37"/>
      <c r="J20" s="11"/>
      <c r="K20" s="11"/>
      <c r="L20" s="56"/>
      <c r="M20" s="57"/>
      <c r="N20" s="56"/>
      <c r="O20" s="57"/>
      <c r="P20" s="56"/>
      <c r="Q20" s="56"/>
      <c r="R20" s="56"/>
      <c r="S20" s="57"/>
      <c r="T20" s="57"/>
      <c r="U20" s="56"/>
      <c r="V20" s="57"/>
      <c r="W20" s="56"/>
      <c r="X20" s="11"/>
      <c r="Z20" s="82"/>
      <c r="AA20" s="82"/>
      <c r="AB20" s="11"/>
      <c r="AC20" s="11"/>
      <c r="AD20" s="56"/>
      <c r="AE20" s="57"/>
      <c r="AF20" s="56"/>
      <c r="AG20" s="57"/>
      <c r="AH20" s="56"/>
      <c r="AI20" s="56"/>
      <c r="AJ20" s="56"/>
      <c r="AK20" s="57"/>
      <c r="AL20" s="57"/>
      <c r="AM20" s="56"/>
      <c r="AN20" s="57"/>
      <c r="AO20" s="56"/>
      <c r="AP20" s="11"/>
      <c r="AS20" s="3"/>
      <c r="AU20" s="10"/>
      <c r="AV20" s="10"/>
      <c r="AW20" s="9"/>
      <c r="AX20" s="9"/>
      <c r="AY20" s="9"/>
      <c r="AZ20" s="9"/>
      <c r="BA20" s="9"/>
      <c r="BB20" s="11"/>
      <c r="BC20" s="11"/>
      <c r="BD20" s="11"/>
      <c r="BE20" s="11"/>
      <c r="BF20" s="11"/>
      <c r="BG20" s="11"/>
      <c r="BH20" s="10"/>
      <c r="BI20" s="9"/>
      <c r="BJ20" s="9"/>
      <c r="BK20" s="9"/>
      <c r="BL20" s="9"/>
      <c r="BM20" s="9"/>
      <c r="BN20" s="9"/>
      <c r="BO20" s="9"/>
      <c r="BP20" s="9"/>
      <c r="BQ20" s="9"/>
    </row>
    <row r="21" spans="1:71" ht="21" customHeight="1" thickBot="1">
      <c r="B21" s="175"/>
      <c r="C21" s="176"/>
      <c r="D21" s="176"/>
      <c r="E21" s="177"/>
      <c r="F21" s="82"/>
      <c r="H21"/>
      <c r="I21" s="37"/>
      <c r="J21" s="3"/>
      <c r="K21" s="10">
        <f>SUM(K3:K20)</f>
        <v>0</v>
      </c>
      <c r="L21" s="10">
        <f>SUM(L3:L19)</f>
        <v>0</v>
      </c>
      <c r="M21" s="10">
        <f>SUM(M3:M20)</f>
        <v>0</v>
      </c>
      <c r="N21" s="10">
        <f>SUM(N3:N20)</f>
        <v>0</v>
      </c>
      <c r="O21" s="73">
        <f>SUM(O3:O20)</f>
        <v>0</v>
      </c>
      <c r="P21" s="10"/>
      <c r="Q21" s="10"/>
      <c r="R21" s="10"/>
      <c r="S21" s="10"/>
      <c r="T21" s="10">
        <f>SUM(T3:T20)</f>
        <v>0</v>
      </c>
      <c r="U21" s="10">
        <f>SUM(U3:U19)</f>
        <v>0</v>
      </c>
      <c r="V21" s="10">
        <f>SUM(V3:V20)</f>
        <v>0</v>
      </c>
      <c r="W21" s="10">
        <f>SUM(W3:W20)</f>
        <v>0</v>
      </c>
      <c r="X21" s="73">
        <f>SUM(X3:X20)</f>
        <v>0</v>
      </c>
      <c r="AA21" s="82"/>
      <c r="AB21" s="82"/>
      <c r="AC21" s="10">
        <f>SUM(AC3:AC20)</f>
        <v>0</v>
      </c>
      <c r="AD21" s="10">
        <f>SUM(AD3:AD19)</f>
        <v>0</v>
      </c>
      <c r="AE21" s="10">
        <f>SUM(AE3:AE20)</f>
        <v>0</v>
      </c>
      <c r="AF21" s="10">
        <f>SUM(AF3:AF20)</f>
        <v>0</v>
      </c>
      <c r="AG21" s="73">
        <f>SUM(AG3:AG20)</f>
        <v>0</v>
      </c>
      <c r="AH21" s="10"/>
      <c r="AI21" s="10"/>
      <c r="AJ21" s="10"/>
      <c r="AK21" s="10"/>
      <c r="AL21" s="10">
        <v>24</v>
      </c>
      <c r="AM21" s="10">
        <f>SUM(AM3:AM19)</f>
        <v>0</v>
      </c>
      <c r="AN21" s="10">
        <f>SUM(AN3:AN20)</f>
        <v>0</v>
      </c>
      <c r="AO21" s="10">
        <f>SUM(AO3:AO20)</f>
        <v>0</v>
      </c>
      <c r="AP21" s="73">
        <f>SUM(AP3:AP20)</f>
        <v>0</v>
      </c>
      <c r="AU21" s="10"/>
      <c r="AV21" s="120">
        <f>SUM(K21+T21+AC21+AL21)</f>
        <v>24</v>
      </c>
      <c r="AW21" s="120">
        <f>SUM(L21+U21+AD21+AM21)</f>
        <v>0</v>
      </c>
      <c r="AX21" s="120">
        <f>SUM(M21+V21+AE21+AN21)</f>
        <v>0</v>
      </c>
      <c r="AY21" s="120">
        <f>SUM(AX21)</f>
        <v>0</v>
      </c>
      <c r="AZ21" s="120">
        <f>SUM(N21+W21+AF21+AO21)</f>
        <v>0</v>
      </c>
      <c r="BA21" s="9"/>
      <c r="BB21" s="11"/>
      <c r="BC21" s="11"/>
      <c r="BD21" s="11"/>
      <c r="BE21" s="11"/>
      <c r="BF21" s="11"/>
      <c r="BG21" s="11"/>
      <c r="BH21" s="10"/>
      <c r="BI21" s="9"/>
      <c r="BJ21" s="9"/>
      <c r="BK21" s="9"/>
      <c r="BL21" s="10"/>
      <c r="BM21" s="10"/>
      <c r="BN21" s="9"/>
      <c r="BO21" s="10"/>
      <c r="BP21" s="10"/>
      <c r="BQ21" s="10"/>
    </row>
    <row r="22" spans="1:71" s="1" customFormat="1" ht="24" customHeight="1" thickBot="1">
      <c r="B22" s="149"/>
      <c r="C22" s="150"/>
      <c r="D22" s="150"/>
      <c r="E22" s="150"/>
      <c r="F22" s="82"/>
      <c r="H22" s="24"/>
      <c r="I22" s="55"/>
      <c r="J22" s="55"/>
      <c r="K22" s="11">
        <v>24</v>
      </c>
      <c r="L22" s="67">
        <v>240</v>
      </c>
      <c r="M22" s="10">
        <v>0</v>
      </c>
      <c r="N22" s="10"/>
      <c r="O22" s="73">
        <f>SUM(O21+X21)</f>
        <v>0</v>
      </c>
      <c r="P22" s="10"/>
      <c r="Q22" s="10"/>
      <c r="R22" s="10"/>
      <c r="S22" s="10"/>
      <c r="T22" s="10">
        <v>24</v>
      </c>
      <c r="U22" s="67">
        <v>240</v>
      </c>
      <c r="V22" s="10">
        <v>0</v>
      </c>
      <c r="W22" s="10"/>
      <c r="X22" s="57">
        <f>SUM(X21+O21)</f>
        <v>0</v>
      </c>
      <c r="Y22"/>
      <c r="Z22" s="24"/>
      <c r="AA22" s="82"/>
      <c r="AB22" s="82"/>
      <c r="AC22" s="11">
        <v>24</v>
      </c>
      <c r="AD22" s="67">
        <v>240</v>
      </c>
      <c r="AE22" s="10">
        <v>0</v>
      </c>
      <c r="AF22" s="10"/>
      <c r="AG22" s="73">
        <f>SUM(AG21+AT21)</f>
        <v>0</v>
      </c>
      <c r="AH22" s="10"/>
      <c r="AI22" s="10"/>
      <c r="AJ22" s="10"/>
      <c r="AK22" s="10"/>
      <c r="AL22" s="10">
        <v>240</v>
      </c>
      <c r="AM22" s="67">
        <v>240</v>
      </c>
      <c r="AN22" s="10">
        <v>0</v>
      </c>
      <c r="AO22" s="10"/>
      <c r="AP22" s="57">
        <f>SUM(AP21+AG21)</f>
        <v>0</v>
      </c>
      <c r="AQ22"/>
      <c r="AR22"/>
      <c r="AS22" s="55"/>
      <c r="BB22" s="55"/>
      <c r="BC22" s="55"/>
      <c r="BD22" s="55"/>
      <c r="BE22" s="55"/>
      <c r="BF22" s="55"/>
      <c r="BG22" s="55"/>
      <c r="BL22" s="2"/>
      <c r="BM22" s="2"/>
      <c r="BO22" s="2"/>
      <c r="BP22" s="2"/>
      <c r="BQ22" s="2"/>
    </row>
    <row r="23" spans="1:71" ht="24" customHeight="1" thickBot="1">
      <c r="B23" s="178" t="s">
        <v>63</v>
      </c>
      <c r="C23" s="179"/>
      <c r="D23" s="179"/>
      <c r="E23" s="180"/>
      <c r="F23" s="1"/>
      <c r="H23"/>
      <c r="I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AS23" s="3"/>
    </row>
    <row r="24" spans="1:71" ht="19.5" thickBot="1">
      <c r="B24" s="181" t="s">
        <v>64</v>
      </c>
      <c r="C24" s="182"/>
      <c r="D24" s="182"/>
      <c r="E24" s="183"/>
      <c r="F24" s="82"/>
      <c r="H24"/>
      <c r="I24" s="2"/>
      <c r="J24" s="18" t="s">
        <v>13</v>
      </c>
      <c r="K24" s="2"/>
      <c r="L24" s="2" t="s">
        <v>26</v>
      </c>
      <c r="M24" s="2"/>
      <c r="N24" s="2"/>
      <c r="O24" s="2"/>
      <c r="P24" s="2"/>
      <c r="Q24" s="2"/>
      <c r="R24" s="2"/>
      <c r="S24" s="2"/>
      <c r="T24" s="2"/>
      <c r="U24" s="2"/>
      <c r="AS24" s="3"/>
    </row>
    <row r="25" spans="1:71">
      <c r="C25" s="37"/>
      <c r="D25" s="37"/>
      <c r="E25" s="82"/>
      <c r="F25" s="82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AS25" s="3"/>
    </row>
    <row r="26" spans="1:71"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AS26" s="3"/>
    </row>
    <row r="27" spans="1:71">
      <c r="H27" s="2"/>
      <c r="I27" s="2"/>
      <c r="J27" s="2"/>
      <c r="K27" s="2"/>
      <c r="L27" s="2"/>
      <c r="M27" s="2"/>
      <c r="N27" s="2"/>
      <c r="O27" s="2"/>
      <c r="P27" s="3"/>
      <c r="AS27" s="3"/>
    </row>
    <row r="28" spans="1:71">
      <c r="H28" s="2"/>
      <c r="AS28" s="1"/>
    </row>
    <row r="29" spans="1:71">
      <c r="H29" s="2"/>
      <c r="AS29" s="3"/>
    </row>
    <row r="30" spans="1:71">
      <c r="B30" s="1"/>
      <c r="H30" s="2"/>
      <c r="AS30" s="3"/>
    </row>
    <row r="31" spans="1:71">
      <c r="H31" s="2"/>
    </row>
  </sheetData>
  <sheetProtection formatCells="0" formatColumns="0" formatRows="0" insertColumns="0" insertRows="0" insertHyperlinks="0" deleteColumns="0" deleteRows="0" sort="0"/>
  <mergeCells count="40">
    <mergeCell ref="C17:E17"/>
    <mergeCell ref="B19:E19"/>
    <mergeCell ref="B20:E21"/>
    <mergeCell ref="B23:E23"/>
    <mergeCell ref="B24:E24"/>
    <mergeCell ref="BS2:BV2"/>
    <mergeCell ref="BT3:BU3"/>
    <mergeCell ref="BS11:BV13"/>
    <mergeCell ref="BT14:BU14"/>
    <mergeCell ref="C2:F2"/>
    <mergeCell ref="Q3:Q4"/>
    <mergeCell ref="Q6:Q7"/>
    <mergeCell ref="Z15:Z16"/>
    <mergeCell ref="AI15:AI16"/>
    <mergeCell ref="Z18:Z19"/>
    <mergeCell ref="AI18:AI19"/>
    <mergeCell ref="H18:H19"/>
    <mergeCell ref="S1:V1"/>
    <mergeCell ref="Z12:Z13"/>
    <mergeCell ref="AI12:AI13"/>
    <mergeCell ref="B2:B3"/>
    <mergeCell ref="BJ1:BM1"/>
    <mergeCell ref="H6:H7"/>
    <mergeCell ref="H9:H10"/>
    <mergeCell ref="J1:Q1"/>
    <mergeCell ref="AB1:AI1"/>
    <mergeCell ref="Z3:Z4"/>
    <mergeCell ref="AI3:AI4"/>
    <mergeCell ref="Z6:Z7"/>
    <mergeCell ref="AI6:AI7"/>
    <mergeCell ref="Z9:Z10"/>
    <mergeCell ref="AI9:AI10"/>
    <mergeCell ref="AK1:AN1"/>
    <mergeCell ref="H3:H4"/>
    <mergeCell ref="H12:H13"/>
    <mergeCell ref="H15:H16"/>
    <mergeCell ref="Q18:Q19"/>
    <mergeCell ref="Q9:Q10"/>
    <mergeCell ref="Q12:Q13"/>
    <mergeCell ref="Q15:Q16"/>
  </mergeCells>
  <conditionalFormatting sqref="BJ3:BJ14">
    <cfRule type="duplicateValues" dxfId="8" priority="15"/>
  </conditionalFormatting>
  <conditionalFormatting sqref="BO3:BO14">
    <cfRule type="duplicateValues" dxfId="7" priority="7"/>
  </conditionalFormatting>
  <conditionalFormatting sqref="BQ3:BQ14">
    <cfRule type="duplicateValues" dxfId="6" priority="6"/>
  </conditionalFormatting>
  <conditionalFormatting sqref="AV3:AV14">
    <cfRule type="cellIs" dxfId="5" priority="4" operator="equal">
      <formula>10</formula>
    </cfRule>
    <cfRule type="cellIs" dxfId="4" priority="5" operator="equal">
      <formula>11</formula>
    </cfRule>
    <cfRule type="cellIs" dxfId="3" priority="14" stopIfTrue="1" operator="equal">
      <formula>12</formula>
    </cfRule>
  </conditionalFormatting>
  <conditionalFormatting sqref="AV3:AV14">
    <cfRule type="cellIs" dxfId="2" priority="1" operator="equal">
      <formula>10</formula>
    </cfRule>
    <cfRule type="cellIs" dxfId="1" priority="2" operator="equal">
      <formula>11</formula>
    </cfRule>
    <cfRule type="cellIs" dxfId="0" priority="3" stopIfTrue="1" operator="equal">
      <formula>12</formula>
    </cfRule>
  </conditionalFormatting>
  <pageMargins left="0.35433070866141736" right="0.70866141732283472" top="0.67" bottom="0.37" header="0.14000000000000001" footer="0.24"/>
  <pageSetup paperSize="9" orientation="landscape" r:id="rId1"/>
  <colBreaks count="4" manualBreakCount="4">
    <brk id="7" max="1048575" man="1"/>
    <brk id="45" max="27" man="1"/>
    <brk id="53" max="1048575" man="1"/>
    <brk id="7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31" sqref="B31"/>
    </sheetView>
  </sheetViews>
  <sheetFormatPr baseColWidth="10" defaultRowHeight="15"/>
  <cols>
    <col min="1" max="1" width="7.28515625" customWidth="1"/>
    <col min="2" max="2" width="24.7109375" customWidth="1"/>
    <col min="3" max="3" width="4.7109375" customWidth="1"/>
    <col min="4" max="5" width="24.7109375" customWidth="1"/>
    <col min="6" max="6" width="3.85546875" customWidth="1"/>
    <col min="7" max="8" width="25.42578125" customWidth="1"/>
    <col min="9" max="10" width="16.85546875" customWidth="1"/>
    <col min="11" max="11" width="20.42578125" customWidth="1"/>
  </cols>
  <sheetData>
    <row r="1" spans="1:8" s="144" customFormat="1" ht="46.5" customHeight="1">
      <c r="A1" s="145" t="s">
        <v>60</v>
      </c>
      <c r="E1" s="144" t="s">
        <v>59</v>
      </c>
    </row>
    <row r="4" spans="1:8" ht="15.75" thickBot="1"/>
    <row r="5" spans="1:8" s="24" customFormat="1" ht="21" customHeight="1" thickBot="1">
      <c r="D5" s="136" t="s">
        <v>57</v>
      </c>
      <c r="E5" s="127"/>
      <c r="G5" s="136" t="s">
        <v>58</v>
      </c>
    </row>
    <row r="6" spans="1:8" ht="21" thickBot="1">
      <c r="D6" s="201" t="s">
        <v>40</v>
      </c>
      <c r="E6" s="202"/>
      <c r="G6" s="201" t="s">
        <v>24</v>
      </c>
      <c r="H6" s="202"/>
    </row>
    <row r="7" spans="1:8">
      <c r="A7" s="1"/>
      <c r="B7" s="163" t="s">
        <v>8</v>
      </c>
      <c r="D7" s="135"/>
      <c r="E7" s="128"/>
      <c r="G7" s="135"/>
      <c r="H7" s="128"/>
    </row>
    <row r="8" spans="1:8" ht="15.75" thickBot="1">
      <c r="A8" s="2"/>
      <c r="B8" s="164"/>
      <c r="D8" s="133"/>
      <c r="E8" s="129"/>
      <c r="G8" s="133"/>
      <c r="H8" s="129"/>
    </row>
    <row r="9" spans="1:8">
      <c r="A9" s="48">
        <v>1</v>
      </c>
      <c r="B9" s="5" t="s">
        <v>45</v>
      </c>
      <c r="D9" s="132"/>
      <c r="E9" s="130"/>
      <c r="G9" s="132"/>
      <c r="H9" s="130"/>
    </row>
    <row r="10" spans="1:8">
      <c r="A10" s="76">
        <v>2</v>
      </c>
      <c r="B10" s="142" t="s">
        <v>46</v>
      </c>
      <c r="D10" s="132"/>
      <c r="E10" s="130"/>
      <c r="G10" s="132"/>
      <c r="H10" s="130"/>
    </row>
    <row r="11" spans="1:8">
      <c r="A11" s="76">
        <v>3</v>
      </c>
      <c r="B11" s="143" t="s">
        <v>47</v>
      </c>
      <c r="D11" s="132"/>
      <c r="E11" s="130"/>
      <c r="G11" s="132"/>
      <c r="H11" s="130"/>
    </row>
    <row r="12" spans="1:8" ht="15.75" thickBot="1">
      <c r="A12" s="76">
        <v>4</v>
      </c>
      <c r="B12" s="137" t="s">
        <v>48</v>
      </c>
      <c r="D12" s="134"/>
      <c r="E12" s="131"/>
      <c r="G12" s="134"/>
      <c r="H12" s="131"/>
    </row>
    <row r="13" spans="1:8">
      <c r="A13" s="76">
        <v>5</v>
      </c>
      <c r="B13" s="138" t="s">
        <v>49</v>
      </c>
    </row>
    <row r="14" spans="1:8" ht="15.75" thickBot="1">
      <c r="A14" s="76">
        <v>6</v>
      </c>
      <c r="B14" s="6" t="s">
        <v>50</v>
      </c>
    </row>
    <row r="15" spans="1:8" ht="21" thickBot="1">
      <c r="A15" s="76">
        <v>7</v>
      </c>
      <c r="B15" s="6" t="s">
        <v>51</v>
      </c>
      <c r="D15" s="201" t="s">
        <v>39</v>
      </c>
      <c r="E15" s="202"/>
      <c r="G15" s="201" t="s">
        <v>41</v>
      </c>
      <c r="H15" s="202"/>
    </row>
    <row r="16" spans="1:8">
      <c r="A16" s="76">
        <v>8</v>
      </c>
      <c r="B16" s="139" t="s">
        <v>52</v>
      </c>
      <c r="D16" s="135"/>
      <c r="E16" s="128"/>
      <c r="G16" s="135"/>
      <c r="H16" s="128"/>
    </row>
    <row r="17" spans="1:8">
      <c r="A17" s="76">
        <v>9</v>
      </c>
      <c r="B17" s="139" t="s">
        <v>53</v>
      </c>
      <c r="D17" s="133"/>
      <c r="E17" s="129"/>
      <c r="G17" s="133"/>
      <c r="H17" s="129"/>
    </row>
    <row r="18" spans="1:8">
      <c r="A18" s="76">
        <v>10</v>
      </c>
      <c r="B18" s="6" t="s">
        <v>54</v>
      </c>
      <c r="D18" s="132"/>
      <c r="E18" s="130"/>
      <c r="G18" s="132"/>
      <c r="H18" s="130"/>
    </row>
    <row r="19" spans="1:8">
      <c r="A19" s="76">
        <v>11</v>
      </c>
      <c r="B19" s="140" t="s">
        <v>55</v>
      </c>
      <c r="D19" s="132"/>
      <c r="E19" s="130"/>
      <c r="G19" s="132"/>
      <c r="H19" s="130"/>
    </row>
    <row r="20" spans="1:8" ht="15.75" thickBot="1">
      <c r="A20" s="83">
        <v>12</v>
      </c>
      <c r="B20" s="141" t="s">
        <v>56</v>
      </c>
      <c r="D20" s="132"/>
      <c r="E20" s="130"/>
      <c r="G20" s="132"/>
      <c r="H20" s="130"/>
    </row>
    <row r="21" spans="1:8" ht="15.75" thickBot="1">
      <c r="D21" s="134"/>
      <c r="E21" s="131"/>
      <c r="G21" s="134"/>
      <c r="H21" s="131"/>
    </row>
  </sheetData>
  <mergeCells count="5">
    <mergeCell ref="D15:E15"/>
    <mergeCell ref="G15:H15"/>
    <mergeCell ref="G6:H6"/>
    <mergeCell ref="B7:B8"/>
    <mergeCell ref="D6:E6"/>
  </mergeCells>
  <pageMargins left="0.15748031496062992" right="7.874015748031496E-2" top="0.47244094488188981" bottom="0.6692913385826772" header="0.31496062992125984" footer="0.31496062992125984"/>
  <pageSetup paperSize="9" orientation="landscape" horizontalDpi="4294967293" verticalDpi="0" r:id="rId1"/>
  <headerFooter>
    <oddFooter>&amp;L&amp;D&amp;C&amp;F&amp;RPage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3"/>
  <sheetViews>
    <sheetView workbookViewId="0">
      <selection activeCell="H12" sqref="H12"/>
    </sheetView>
  </sheetViews>
  <sheetFormatPr baseColWidth="10" defaultRowHeight="15"/>
  <sheetData>
    <row r="1" spans="2:7" ht="26.25">
      <c r="D1" s="144"/>
      <c r="E1" s="144" t="s">
        <v>66</v>
      </c>
      <c r="F1" s="144"/>
      <c r="G1" s="144"/>
    </row>
    <row r="3" spans="2:7" ht="20.25">
      <c r="B3" s="157" t="s">
        <v>67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Résultats Class. AS</vt:lpstr>
      <vt:lpstr>Tirage </vt:lpstr>
      <vt:lpstr>Formules</vt:lpstr>
      <vt:lpstr>'Résultats Class. AS'!Zone_d_impression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2017-08-27T17:36:11Z</cp:lastPrinted>
  <dcterms:created xsi:type="dcterms:W3CDTF">2016-04-17T19:20:52Z</dcterms:created>
  <dcterms:modified xsi:type="dcterms:W3CDTF">2021-05-12T18:49:28Z</dcterms:modified>
</cp:coreProperties>
</file>