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30" windowWidth="22260" windowHeight="12015"/>
  </bookViews>
  <sheets>
    <sheet name="Rencontres class." sheetId="1" r:id="rId1"/>
  </sheets>
  <definedNames>
    <definedName name="_xlnm.Print_Titles" localSheetId="0">'Rencontres class.'!$1:$1</definedName>
    <definedName name="_xlnm.Print_Area" localSheetId="0">'Rencontres class.'!$A$1:$BH$111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8" i="1"/>
  <c r="Y16"/>
  <c r="Y14"/>
  <c r="Y12"/>
  <c r="Y10"/>
  <c r="I15"/>
  <c r="I14"/>
  <c r="H16" l="1"/>
  <c r="Z17" s="1"/>
  <c r="H15"/>
  <c r="Z16" s="1"/>
  <c r="H17"/>
  <c r="Z19" s="1"/>
  <c r="H14"/>
  <c r="Z14" s="1"/>
  <c r="H12"/>
  <c r="H10"/>
  <c r="H18"/>
  <c r="Z18" s="1"/>
  <c r="H13"/>
  <c r="H19"/>
  <c r="Z15" s="1"/>
  <c r="H11"/>
  <c r="T12" l="1"/>
  <c r="Z12"/>
  <c r="T19"/>
  <c r="Z11"/>
  <c r="T14"/>
  <c r="Z13"/>
  <c r="T10"/>
  <c r="Z10"/>
  <c r="N18"/>
  <c r="T13"/>
  <c r="N13"/>
  <c r="T18"/>
  <c r="N16"/>
  <c r="T15"/>
  <c r="N11"/>
  <c r="T17"/>
  <c r="N14"/>
  <c r="T16"/>
  <c r="N19"/>
  <c r="T11"/>
  <c r="AF12"/>
  <c r="N12"/>
  <c r="AF11"/>
  <c r="N15"/>
  <c r="AF13"/>
  <c r="N17"/>
  <c r="AF10"/>
  <c r="N10"/>
  <c r="AA13"/>
  <c r="AA12"/>
  <c r="AB20" l="1"/>
  <c r="V20"/>
  <c r="AA19"/>
  <c r="AA18"/>
  <c r="AA17"/>
  <c r="AA16"/>
  <c r="AA15"/>
  <c r="AA14"/>
  <c r="AA11"/>
  <c r="AA10"/>
  <c r="AC19"/>
  <c r="AC18"/>
  <c r="AC17"/>
  <c r="AC16"/>
  <c r="AC15"/>
  <c r="AC14"/>
  <c r="AC13"/>
  <c r="AC12"/>
  <c r="AC11"/>
  <c r="AC10"/>
  <c r="U19"/>
  <c r="U18"/>
  <c r="U17"/>
  <c r="U16"/>
  <c r="U15"/>
  <c r="U14"/>
  <c r="U13"/>
  <c r="U12"/>
  <c r="U11"/>
  <c r="U10"/>
  <c r="O19"/>
  <c r="O18"/>
  <c r="O17"/>
  <c r="O16"/>
  <c r="O15"/>
  <c r="O14"/>
  <c r="O13"/>
  <c r="O12"/>
  <c r="O11"/>
  <c r="O10"/>
  <c r="I19"/>
  <c r="I18"/>
  <c r="I17"/>
  <c r="I16"/>
  <c r="I13"/>
  <c r="I12"/>
  <c r="I11"/>
  <c r="W19"/>
  <c r="W18"/>
  <c r="W17"/>
  <c r="W16"/>
  <c r="W15"/>
  <c r="W14"/>
  <c r="W13"/>
  <c r="W12"/>
  <c r="W11"/>
  <c r="W10"/>
  <c r="P20"/>
  <c r="Q19"/>
  <c r="Q18"/>
  <c r="Q17"/>
  <c r="Q16"/>
  <c r="Q15"/>
  <c r="Q14"/>
  <c r="Q13"/>
  <c r="Q12"/>
  <c r="Q11"/>
  <c r="Q10"/>
  <c r="J20"/>
  <c r="K19"/>
  <c r="K18"/>
  <c r="K17"/>
  <c r="K16"/>
  <c r="K15"/>
  <c r="K14"/>
  <c r="K11"/>
  <c r="K13"/>
  <c r="K12"/>
  <c r="K10"/>
  <c r="AU21" l="1"/>
  <c r="AA20"/>
  <c r="U20"/>
  <c r="W20"/>
  <c r="AC20"/>
  <c r="Q20"/>
  <c r="O20"/>
  <c r="K20"/>
  <c r="AT21" l="1"/>
  <c r="I10"/>
  <c r="I20" s="1"/>
  <c r="AS21" s="1"/>
  <c r="AF15" l="1"/>
  <c r="AF19"/>
  <c r="AF18"/>
  <c r="AF17"/>
  <c r="AF16"/>
  <c r="AF14"/>
  <c r="G10" l="1"/>
  <c r="G14"/>
  <c r="G16"/>
  <c r="G12"/>
  <c r="G18"/>
  <c r="AK12" l="1"/>
  <c r="AL12"/>
  <c r="AJ12"/>
  <c r="AL15"/>
  <c r="AL16"/>
  <c r="AL19"/>
  <c r="AL17"/>
  <c r="AK14"/>
  <c r="AK10"/>
  <c r="AJ18"/>
  <c r="AL11"/>
  <c r="AJ10"/>
  <c r="AK13"/>
  <c r="AJ11"/>
  <c r="AJ13"/>
  <c r="AJ15"/>
  <c r="AJ17"/>
  <c r="AL10"/>
  <c r="AL18"/>
  <c r="AL14"/>
  <c r="AK11"/>
  <c r="AJ14"/>
  <c r="AJ19"/>
  <c r="AK16"/>
  <c r="AJ16"/>
  <c r="AK19"/>
  <c r="AK18"/>
  <c r="AK15"/>
  <c r="AK17"/>
  <c r="AL13"/>
  <c r="AO10"/>
  <c r="AN17"/>
  <c r="AO17"/>
  <c r="AM17"/>
  <c r="AO18"/>
  <c r="AN18"/>
  <c r="AM18"/>
  <c r="AM15"/>
  <c r="AO15"/>
  <c r="AN15"/>
  <c r="AO14"/>
  <c r="AM14"/>
  <c r="AN14"/>
  <c r="AN19"/>
  <c r="AO19"/>
  <c r="AM19"/>
  <c r="AM12"/>
  <c r="AO12"/>
  <c r="AN12"/>
  <c r="AN13"/>
  <c r="AM13"/>
  <c r="AO13"/>
  <c r="AM16"/>
  <c r="AO16"/>
  <c r="AN16"/>
  <c r="AM11"/>
  <c r="AO11"/>
  <c r="AN11"/>
  <c r="AI19"/>
  <c r="AG19"/>
  <c r="AH19"/>
  <c r="AI13"/>
  <c r="AG13"/>
  <c r="AH13"/>
  <c r="AI15"/>
  <c r="AG15"/>
  <c r="AH15"/>
  <c r="AI14"/>
  <c r="AG14"/>
  <c r="AH14"/>
  <c r="AI17"/>
  <c r="AG17"/>
  <c r="AH17"/>
  <c r="AI18"/>
  <c r="AG18"/>
  <c r="AH18"/>
  <c r="AI12"/>
  <c r="AG12"/>
  <c r="AH12"/>
  <c r="AI16"/>
  <c r="AG16"/>
  <c r="AH16"/>
  <c r="AG11"/>
  <c r="AI11"/>
  <c r="AH11"/>
  <c r="AT19" l="1"/>
  <c r="AK20"/>
  <c r="AL20"/>
  <c r="AJ21"/>
  <c r="AM10"/>
  <c r="AG10"/>
  <c r="AN10"/>
  <c r="AQ20"/>
  <c r="AI10"/>
  <c r="AI21" s="1"/>
  <c r="AH10"/>
  <c r="AH21" s="1"/>
  <c r="AP20"/>
  <c r="AO20"/>
  <c r="AU15"/>
  <c r="AT11"/>
  <c r="AU18"/>
  <c r="AU14"/>
  <c r="AS15"/>
  <c r="AU19"/>
  <c r="AU16"/>
  <c r="AS18"/>
  <c r="AU17"/>
  <c r="AS14"/>
  <c r="AS19"/>
  <c r="AU13"/>
  <c r="AS11"/>
  <c r="AT16"/>
  <c r="AU12"/>
  <c r="AT18"/>
  <c r="AS17"/>
  <c r="AT14"/>
  <c r="AS13"/>
  <c r="AS16"/>
  <c r="AT15"/>
  <c r="AU11"/>
  <c r="AS12"/>
  <c r="AT17"/>
  <c r="AT13"/>
  <c r="AR20"/>
  <c r="AR21"/>
  <c r="AV13" l="1"/>
  <c r="AW13"/>
  <c r="AW14"/>
  <c r="AV14"/>
  <c r="AV11"/>
  <c r="AW11"/>
  <c r="AW18"/>
  <c r="AV18"/>
  <c r="AW17"/>
  <c r="AV17"/>
  <c r="AV19"/>
  <c r="AW19"/>
  <c r="AW15"/>
  <c r="AV15"/>
  <c r="AV16"/>
  <c r="AW16"/>
  <c r="AG20"/>
  <c r="AG21"/>
  <c r="AN20"/>
  <c r="AN21"/>
  <c r="AT12"/>
  <c r="AX12" s="1"/>
  <c r="AI20"/>
  <c r="AJ20"/>
  <c r="AQ21"/>
  <c r="AH20"/>
  <c r="AL21"/>
  <c r="AU10"/>
  <c r="AU20" s="1"/>
  <c r="AS10"/>
  <c r="AK21"/>
  <c r="AP21"/>
  <c r="AT10"/>
  <c r="AT20" s="1"/>
  <c r="AM20"/>
  <c r="AM21"/>
  <c r="AO21"/>
  <c r="AX16" l="1"/>
  <c r="AS20"/>
  <c r="AX17"/>
  <c r="AX14"/>
  <c r="AX19"/>
  <c r="AX10"/>
  <c r="AX15"/>
  <c r="AX11"/>
  <c r="AX13"/>
  <c r="AX18"/>
  <c r="AV10"/>
  <c r="AW10"/>
  <c r="AV12"/>
  <c r="AW12"/>
  <c r="AV20" l="1"/>
  <c r="AW20"/>
  <c r="AY10"/>
  <c r="AY16"/>
  <c r="AY14"/>
  <c r="AY13"/>
  <c r="AY18"/>
  <c r="AY17"/>
  <c r="AY12"/>
  <c r="AY15"/>
  <c r="AY19"/>
  <c r="AY11"/>
  <c r="BA10" l="1"/>
  <c r="BE17"/>
  <c r="BE16"/>
  <c r="BD19"/>
  <c r="BE12"/>
  <c r="BE18"/>
  <c r="BE14"/>
  <c r="BC11"/>
  <c r="BC15"/>
  <c r="BC13"/>
  <c r="BE15"/>
  <c r="BD16"/>
  <c r="BB10"/>
  <c r="BB17"/>
  <c r="BD13"/>
  <c r="BC10"/>
  <c r="BB14"/>
  <c r="BE10"/>
  <c r="BD14"/>
  <c r="BD18"/>
  <c r="BD10"/>
  <c r="BD17"/>
  <c r="BC12"/>
  <c r="BB19"/>
  <c r="BB18"/>
  <c r="BD11"/>
  <c r="BC19"/>
  <c r="BD12"/>
  <c r="BC18"/>
  <c r="BE19"/>
  <c r="BB12"/>
  <c r="BB11"/>
  <c r="BB13"/>
  <c r="BB15"/>
  <c r="BE11"/>
  <c r="BC17"/>
  <c r="BE13"/>
  <c r="BC14"/>
  <c r="BC16"/>
  <c r="BD15"/>
  <c r="BB16"/>
  <c r="BA11" l="1"/>
  <c r="BA12" s="1"/>
  <c r="BA13" s="1"/>
  <c r="BA14" s="1"/>
  <c r="BA15" s="1"/>
  <c r="BA16" s="1"/>
  <c r="BA17" s="1"/>
  <c r="BA18" s="1"/>
  <c r="BA19" s="1"/>
  <c r="BE20"/>
  <c r="BD20"/>
  <c r="BC20"/>
</calcChain>
</file>

<file path=xl/sharedStrings.xml><?xml version="1.0" encoding="utf-8"?>
<sst xmlns="http://schemas.openxmlformats.org/spreadsheetml/2006/main" count="60" uniqueCount="26">
  <si>
    <t>TIRAGE</t>
  </si>
  <si>
    <t>Jeu</t>
  </si>
  <si>
    <t>1ère partie</t>
  </si>
  <si>
    <t>Score</t>
  </si>
  <si>
    <t>2ème partie</t>
  </si>
  <si>
    <t>3ème partie</t>
  </si>
  <si>
    <t>4ème partie</t>
  </si>
  <si>
    <t xml:space="preserve">Nombre d'équipes </t>
  </si>
  <si>
    <t>CLASSEMENT</t>
  </si>
  <si>
    <t>Nom</t>
  </si>
  <si>
    <t>Pts</t>
  </si>
  <si>
    <t>GA</t>
  </si>
  <si>
    <t>Points</t>
  </si>
  <si>
    <t>GA-</t>
  </si>
  <si>
    <t>GA+</t>
  </si>
  <si>
    <t>Rang</t>
  </si>
  <si>
    <t>Class.1</t>
  </si>
  <si>
    <t>Class.</t>
  </si>
  <si>
    <t>CONCOURS SOCIETAIRE</t>
  </si>
  <si>
    <t>Equipes</t>
  </si>
  <si>
    <t>AS</t>
  </si>
  <si>
    <t>TIRAGE INTEGRAL 3 ou 4 PARTIES</t>
  </si>
  <si>
    <t>Parties</t>
  </si>
  <si>
    <t>Date :</t>
  </si>
  <si>
    <t xml:space="preserve">Lieu : </t>
  </si>
  <si>
    <t>RESULTATS</t>
  </si>
</sst>
</file>

<file path=xl/styles.xml><?xml version="1.0" encoding="utf-8"?>
<styleSheet xmlns="http://schemas.openxmlformats.org/spreadsheetml/2006/main">
  <numFmts count="4">
    <numFmt numFmtId="164" formatCode="0.00000000"/>
    <numFmt numFmtId="165" formatCode="0_ ;[Red]\-0\ "/>
    <numFmt numFmtId="166" formatCode="0.000000"/>
    <numFmt numFmtId="167" formatCode="0.0000000"/>
  </numFmts>
  <fonts count="21">
    <font>
      <sz val="11"/>
      <color theme="1"/>
      <name val="Times New Roman"/>
      <family val="2"/>
    </font>
    <font>
      <b/>
      <sz val="20"/>
      <color rgb="FFFF000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  <font>
      <b/>
      <sz val="14"/>
      <color rgb="FFFF0000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4"/>
      <name val="Times New Roman"/>
      <family val="1"/>
    </font>
    <font>
      <b/>
      <sz val="11"/>
      <color theme="1"/>
      <name val="Times New Roman"/>
      <family val="1"/>
    </font>
    <font>
      <sz val="8"/>
      <name val="Times New Roman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  <font>
      <sz val="22"/>
      <color rgb="FFFF0000"/>
      <name val="Times New Roman"/>
      <family val="1"/>
    </font>
    <font>
      <sz val="16"/>
      <color theme="1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D2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Protection="1"/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8" borderId="8" xfId="0" applyFont="1" applyFill="1" applyBorder="1" applyAlignment="1" applyProtection="1">
      <alignment horizontal="center"/>
    </xf>
    <xf numFmtId="0" fontId="13" fillId="0" borderId="8" xfId="0" quotePrefix="1" applyFont="1" applyFill="1" applyBorder="1" applyAlignment="1" applyProtection="1">
      <alignment horizontal="center" vertical="center"/>
    </xf>
    <xf numFmtId="0" fontId="13" fillId="0" borderId="12" xfId="0" quotePrefix="1" applyFont="1" applyFill="1" applyBorder="1" applyAlignment="1" applyProtection="1">
      <alignment horizontal="center" vertical="center"/>
    </xf>
    <xf numFmtId="0" fontId="13" fillId="0" borderId="0" xfId="0" applyFont="1"/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9" xfId="0" quotePrefix="1" applyFont="1" applyFill="1" applyBorder="1" applyAlignment="1" applyProtection="1">
      <alignment horizontal="center" vertical="center"/>
    </xf>
    <xf numFmtId="0" fontId="13" fillId="0" borderId="31" xfId="0" quotePrefix="1" applyFont="1" applyFill="1" applyBorder="1" applyAlignment="1" applyProtection="1">
      <alignment horizontal="center" vertical="center"/>
    </xf>
    <xf numFmtId="0" fontId="13" fillId="0" borderId="26" xfId="0" quotePrefix="1" applyFont="1" applyFill="1" applyBorder="1" applyAlignment="1" applyProtection="1">
      <alignment horizontal="center" vertical="center"/>
    </xf>
    <xf numFmtId="0" fontId="13" fillId="0" borderId="10" xfId="0" quotePrefix="1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167" fontId="13" fillId="0" borderId="31" xfId="0" applyNumberFormat="1" applyFont="1" applyBorder="1" applyProtection="1"/>
    <xf numFmtId="0" fontId="13" fillId="0" borderId="39" xfId="0" applyFont="1" applyBorder="1"/>
    <xf numFmtId="0" fontId="13" fillId="0" borderId="8" xfId="0" quotePrefix="1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8" borderId="17" xfId="0" applyFont="1" applyFill="1" applyBorder="1" applyAlignment="1" applyProtection="1">
      <alignment horizontal="center"/>
    </xf>
    <xf numFmtId="0" fontId="13" fillId="0" borderId="17" xfId="0" quotePrefix="1" applyFont="1" applyFill="1" applyBorder="1" applyAlignment="1" applyProtection="1">
      <alignment horizontal="center" vertical="center"/>
    </xf>
    <xf numFmtId="0" fontId="13" fillId="0" borderId="20" xfId="0" quotePrefix="1" applyFont="1" applyFill="1" applyBorder="1" applyAlignment="1" applyProtection="1">
      <alignment horizontal="center" vertical="center"/>
    </xf>
    <xf numFmtId="0" fontId="10" fillId="6" borderId="18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5" xfId="0" quotePrefix="1" applyFont="1" applyFill="1" applyBorder="1" applyAlignment="1" applyProtection="1">
      <alignment horizontal="center" vertical="center"/>
    </xf>
    <xf numFmtId="0" fontId="13" fillId="0" borderId="13" xfId="0" quotePrefix="1" applyFont="1" applyFill="1" applyBorder="1" applyAlignment="1" applyProtection="1">
      <alignment horizontal="center" vertical="center"/>
    </xf>
    <xf numFmtId="0" fontId="13" fillId="0" borderId="27" xfId="0" quotePrefix="1" applyFont="1" applyFill="1" applyBorder="1" applyAlignment="1" applyProtection="1">
      <alignment horizontal="center" vertical="center"/>
    </xf>
    <xf numFmtId="0" fontId="13" fillId="0" borderId="16" xfId="0" quotePrefix="1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167" fontId="13" fillId="0" borderId="13" xfId="0" applyNumberFormat="1" applyFont="1" applyBorder="1" applyProtection="1"/>
    <xf numFmtId="0" fontId="13" fillId="0" borderId="0" xfId="0" applyFont="1" applyBorder="1"/>
    <xf numFmtId="0" fontId="13" fillId="0" borderId="14" xfId="0" quotePrefix="1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0" fillId="8" borderId="21" xfId="0" applyFont="1" applyFill="1" applyBorder="1" applyAlignment="1" applyProtection="1">
      <alignment horizontal="center"/>
    </xf>
    <xf numFmtId="0" fontId="13" fillId="0" borderId="24" xfId="0" quotePrefix="1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3" fillId="0" borderId="22" xfId="0" quotePrefix="1" applyFont="1" applyFill="1" applyBorder="1" applyAlignment="1" applyProtection="1">
      <alignment horizontal="center" vertical="center"/>
    </xf>
    <xf numFmtId="0" fontId="13" fillId="0" borderId="36" xfId="0" quotePrefix="1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25" xfId="0" quotePrefix="1" applyFont="1" applyFill="1" applyBorder="1" applyAlignment="1" applyProtection="1">
      <alignment horizontal="center" vertical="center"/>
    </xf>
    <xf numFmtId="0" fontId="13" fillId="0" borderId="35" xfId="0" quotePrefix="1" applyFont="1" applyFill="1" applyBorder="1" applyAlignment="1" applyProtection="1">
      <alignment horizontal="center" vertical="center"/>
    </xf>
    <xf numFmtId="0" fontId="13" fillId="0" borderId="28" xfId="0" quotePrefix="1" applyFont="1" applyFill="1" applyBorder="1" applyAlignment="1" applyProtection="1">
      <alignment horizontal="center" vertical="center"/>
    </xf>
    <xf numFmtId="0" fontId="13" fillId="0" borderId="40" xfId="0" quotePrefix="1" applyFont="1" applyFill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167" fontId="13" fillId="0" borderId="35" xfId="0" applyNumberFormat="1" applyFont="1" applyBorder="1" applyProtection="1"/>
    <xf numFmtId="0" fontId="13" fillId="0" borderId="20" xfId="0" applyFont="1" applyBorder="1"/>
    <xf numFmtId="0" fontId="13" fillId="0" borderId="17" xfId="0" quotePrefix="1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3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164" fontId="13" fillId="0" borderId="0" xfId="0" applyNumberFormat="1" applyFont="1" applyAlignment="1" applyProtection="1">
      <alignment horizontal="center" vertical="center"/>
    </xf>
    <xf numFmtId="164" fontId="13" fillId="0" borderId="0" xfId="0" applyNumberFormat="1" applyFont="1" applyProtection="1"/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164" fontId="11" fillId="0" borderId="0" xfId="0" applyNumberFormat="1" applyFont="1" applyProtection="1">
      <protection locked="0"/>
    </xf>
    <xf numFmtId="166" fontId="13" fillId="0" borderId="32" xfId="0" quotePrefix="1" applyNumberFormat="1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0" fillId="6" borderId="21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0" fillId="0" borderId="8" xfId="0" quotePrefix="1" applyFont="1" applyFill="1" applyBorder="1" applyAlignment="1" applyProtection="1">
      <alignment horizontal="center" vertical="center"/>
    </xf>
    <xf numFmtId="0" fontId="10" fillId="0" borderId="37" xfId="0" quotePrefix="1" applyFont="1" applyFill="1" applyBorder="1" applyAlignment="1" applyProtection="1">
      <alignment horizontal="center" vertical="center"/>
    </xf>
    <xf numFmtId="0" fontId="10" fillId="0" borderId="17" xfId="0" quotePrefix="1" applyFont="1" applyFill="1" applyBorder="1" applyAlignment="1" applyProtection="1">
      <alignment horizontal="center" vertical="center"/>
    </xf>
    <xf numFmtId="0" fontId="10" fillId="0" borderId="21" xfId="0" quotePrefix="1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10" fillId="10" borderId="8" xfId="0" quotePrefix="1" applyFont="1" applyFill="1" applyBorder="1" applyAlignment="1" applyProtection="1">
      <alignment horizontal="center" vertical="center"/>
    </xf>
    <xf numFmtId="0" fontId="10" fillId="10" borderId="17" xfId="0" quotePrefix="1" applyFont="1" applyFill="1" applyBorder="1" applyAlignment="1" applyProtection="1">
      <alignment horizontal="center" vertical="center"/>
    </xf>
    <xf numFmtId="0" fontId="10" fillId="4" borderId="37" xfId="0" quotePrefix="1" applyFont="1" applyFill="1" applyBorder="1" applyAlignment="1" applyProtection="1">
      <alignment horizontal="center" vertical="center"/>
    </xf>
    <xf numFmtId="0" fontId="6" fillId="0" borderId="6" xfId="0" quotePrefix="1" applyFont="1" applyFill="1" applyBorder="1" applyAlignment="1" applyProtection="1">
      <alignment horizontal="center" vertical="center"/>
      <protection locked="0"/>
    </xf>
    <xf numFmtId="0" fontId="6" fillId="0" borderId="18" xfId="0" quotePrefix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6" xfId="0" quotePrefix="1" applyFont="1" applyFill="1" applyBorder="1" applyAlignment="1" applyProtection="1">
      <alignment horizontal="center" vertical="center"/>
      <protection locked="0"/>
    </xf>
    <xf numFmtId="0" fontId="3" fillId="0" borderId="18" xfId="0" quotePrefix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>
      <alignment horizontal="center" vertical="center"/>
    </xf>
    <xf numFmtId="0" fontId="7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9" borderId="4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7" borderId="30" xfId="0" applyFont="1" applyFill="1" applyBorder="1" applyAlignment="1" applyProtection="1">
      <alignment horizontal="center" vertical="center"/>
      <protection locked="0"/>
    </xf>
    <xf numFmtId="165" fontId="4" fillId="8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19" fillId="9" borderId="6" xfId="0" applyFont="1" applyFill="1" applyBorder="1" applyAlignment="1" applyProtection="1">
      <alignment horizontal="center" vertical="center"/>
      <protection locked="0"/>
    </xf>
    <xf numFmtId="0" fontId="3" fillId="11" borderId="6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</xf>
  </cellXfs>
  <cellStyles count="1">
    <cellStyle name="Normal" xfId="0" builtinId="0"/>
  </cellStyles>
  <dxfs count="116"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66FF33"/>
      <color rgb="FFFF99FF"/>
      <color rgb="FFFFCD2F"/>
      <color rgb="FF00FFFF"/>
      <color rgb="FF66FF66"/>
      <color rgb="FFFFCCFF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68"/>
  <sheetViews>
    <sheetView tabSelected="1" topLeftCell="A2" zoomScale="90" zoomScaleNormal="90" workbookViewId="0">
      <selection activeCell="B25" sqref="B25"/>
    </sheetView>
  </sheetViews>
  <sheetFormatPr baseColWidth="10" defaultColWidth="11.42578125" defaultRowHeight="15"/>
  <cols>
    <col min="1" max="1" width="9.7109375" style="11" customWidth="1"/>
    <col min="2" max="2" width="26.42578125" style="11" customWidth="1"/>
    <col min="3" max="3" width="26.5703125" style="11" customWidth="1"/>
    <col min="4" max="4" width="11.7109375" style="11" customWidth="1"/>
    <col min="5" max="5" width="4.5703125" style="11" customWidth="1"/>
    <col min="6" max="6" width="8.28515625" style="11" hidden="1" customWidth="1"/>
    <col min="7" max="7" width="8.28515625" style="11" customWidth="1"/>
    <col min="8" max="8" width="26.85546875" style="11" customWidth="1"/>
    <col min="9" max="9" width="7" style="11" hidden="1" customWidth="1"/>
    <col min="10" max="10" width="9.85546875" style="11" customWidth="1"/>
    <col min="11" max="11" width="7.140625" style="11" hidden="1" customWidth="1"/>
    <col min="12" max="12" width="3.5703125" customWidth="1"/>
    <col min="13" max="13" width="8.28515625" style="11" customWidth="1"/>
    <col min="14" max="14" width="25.7109375" style="11" customWidth="1"/>
    <col min="15" max="15" width="4.28515625" style="11" hidden="1" customWidth="1"/>
    <col min="16" max="16" width="8.5703125" style="11" customWidth="1"/>
    <col min="17" max="17" width="4" style="11" hidden="1" customWidth="1"/>
    <col min="18" max="18" width="4.5703125" customWidth="1"/>
    <col min="19" max="19" width="7.7109375" style="11" customWidth="1"/>
    <col min="20" max="20" width="24.42578125" style="11" customWidth="1"/>
    <col min="21" max="21" width="4.28515625" style="11" hidden="1" customWidth="1"/>
    <col min="22" max="22" width="8.7109375" style="11" customWidth="1"/>
    <col min="23" max="23" width="4.85546875" style="11" hidden="1" customWidth="1"/>
    <col min="24" max="24" width="5.140625" customWidth="1"/>
    <col min="25" max="25" width="8.42578125" style="11" customWidth="1"/>
    <col min="26" max="26" width="26.5703125" style="11" customWidth="1"/>
    <col min="27" max="27" width="4.85546875" style="11" hidden="1" customWidth="1"/>
    <col min="28" max="28" width="8.5703125" style="11" customWidth="1"/>
    <col min="29" max="29" width="3.140625" style="11" hidden="1" customWidth="1"/>
    <col min="30" max="30" width="3.7109375" style="11" customWidth="1"/>
    <col min="31" max="31" width="6.28515625" style="11" customWidth="1"/>
    <col min="32" max="32" width="23.42578125" style="11" customWidth="1"/>
    <col min="33" max="33" width="7.140625" style="11" hidden="1" customWidth="1"/>
    <col min="34" max="34" width="7.5703125" style="11" hidden="1" customWidth="1"/>
    <col min="35" max="35" width="6.7109375" style="11" hidden="1" customWidth="1"/>
    <col min="36" max="36" width="6.28515625" style="11" hidden="1" customWidth="1"/>
    <col min="37" max="37" width="7.5703125" style="11" hidden="1" customWidth="1"/>
    <col min="38" max="38" width="6.28515625" style="11" hidden="1" customWidth="1"/>
    <col min="39" max="39" width="7.28515625" style="11" hidden="1" customWidth="1"/>
    <col min="40" max="40" width="5.7109375" style="11" hidden="1" customWidth="1"/>
    <col min="41" max="41" width="7.140625" style="11" hidden="1" customWidth="1"/>
    <col min="42" max="42" width="7" style="11" hidden="1" customWidth="1"/>
    <col min="43" max="44" width="7.28515625" style="11" hidden="1" customWidth="1"/>
    <col min="45" max="45" width="10.28515625" style="11" customWidth="1"/>
    <col min="46" max="46" width="9.7109375" style="11" customWidth="1"/>
    <col min="47" max="47" width="9.140625" style="11" customWidth="1"/>
    <col min="48" max="48" width="10.28515625" style="11" hidden="1" customWidth="1"/>
    <col min="49" max="49" width="10" style="11" hidden="1" customWidth="1"/>
    <col min="50" max="50" width="15.28515625" style="11" hidden="1" customWidth="1"/>
    <col min="51" max="51" width="15.5703125" style="11" hidden="1" customWidth="1"/>
    <col min="52" max="52" width="6.42578125" style="11" customWidth="1"/>
    <col min="53" max="53" width="9.85546875" style="11" customWidth="1"/>
    <col min="54" max="54" width="25.7109375" customWidth="1"/>
    <col min="55" max="55" width="11" style="11" customWidth="1"/>
    <col min="56" max="56" width="10.140625" style="11" customWidth="1"/>
    <col min="57" max="57" width="12" style="11" customWidth="1"/>
    <col min="58" max="60" width="11.42578125" style="11"/>
    <col min="61" max="61" width="21.28515625" customWidth="1"/>
    <col min="62" max="62" width="16.85546875" customWidth="1"/>
    <col min="63" max="63" width="25.140625" customWidth="1"/>
    <col min="64" max="64" width="13.42578125" customWidth="1"/>
    <col min="65" max="65" width="12.28515625" customWidth="1"/>
    <col min="66" max="66" width="13.140625" customWidth="1"/>
    <col min="67" max="68" width="11.5703125" customWidth="1"/>
    <col min="69" max="16384" width="11.42578125" style="11"/>
  </cols>
  <sheetData>
    <row r="1" spans="1:68" s="10" customFormat="1" ht="27.75" customHeight="1" thickBot="1">
      <c r="A1" s="148" t="s">
        <v>18</v>
      </c>
      <c r="B1" s="150"/>
      <c r="C1" s="149"/>
      <c r="F1" s="26"/>
      <c r="G1" s="148" t="s">
        <v>24</v>
      </c>
      <c r="H1" s="149"/>
      <c r="L1"/>
      <c r="M1"/>
      <c r="O1" s="117"/>
      <c r="R1"/>
      <c r="X1"/>
      <c r="BB1"/>
      <c r="BI1"/>
      <c r="BJ1"/>
      <c r="BK1"/>
      <c r="BL1"/>
      <c r="BM1"/>
      <c r="BN1"/>
      <c r="BO1"/>
      <c r="BP1"/>
    </row>
    <row r="2" spans="1:68" ht="17.25" customHeight="1" thickBot="1"/>
    <row r="3" spans="1:68" ht="24" thickBot="1">
      <c r="A3"/>
      <c r="B3" s="156" t="s">
        <v>23</v>
      </c>
      <c r="C3" s="12"/>
      <c r="D3"/>
      <c r="F3" s="13"/>
      <c r="G3" s="13"/>
      <c r="H3"/>
      <c r="I3"/>
      <c r="J3"/>
      <c r="K3"/>
      <c r="N3" s="14"/>
      <c r="O3"/>
      <c r="S3"/>
      <c r="T3"/>
      <c r="U3"/>
      <c r="V3"/>
    </row>
    <row r="4" spans="1:68" ht="18.75" customHeight="1" thickBot="1"/>
    <row r="5" spans="1:68" ht="25.5" customHeight="1" thickBot="1">
      <c r="C5" s="23" t="s">
        <v>7</v>
      </c>
      <c r="D5" s="123">
        <v>10</v>
      </c>
      <c r="E5" s="9"/>
      <c r="F5"/>
      <c r="G5" s="155" t="s">
        <v>21</v>
      </c>
      <c r="H5" s="155"/>
      <c r="I5" s="155"/>
      <c r="J5" s="155"/>
      <c r="K5" s="155"/>
      <c r="L5" s="155"/>
      <c r="M5" s="155"/>
      <c r="P5" s="124">
        <v>3</v>
      </c>
      <c r="R5" s="165" t="s">
        <v>22</v>
      </c>
      <c r="S5" s="165"/>
      <c r="X5" s="11"/>
      <c r="AR5"/>
      <c r="AZ5"/>
      <c r="BA5"/>
      <c r="BC5"/>
      <c r="BD5"/>
      <c r="BE5"/>
      <c r="BF5"/>
      <c r="BG5"/>
      <c r="BI5" s="11"/>
      <c r="BJ5" s="11"/>
      <c r="BK5" s="11"/>
      <c r="BL5" s="11"/>
      <c r="BM5" s="11"/>
      <c r="BN5" s="11"/>
      <c r="BO5" s="11"/>
      <c r="BP5" s="11"/>
    </row>
    <row r="6" spans="1:68" ht="14.45" customHeight="1" thickBot="1">
      <c r="A6"/>
      <c r="B6"/>
      <c r="C6"/>
      <c r="F6" s="8"/>
      <c r="G6" s="15"/>
      <c r="I6"/>
      <c r="J6" s="9"/>
      <c r="K6"/>
      <c r="M6"/>
      <c r="N6"/>
      <c r="O6"/>
      <c r="AW6"/>
      <c r="BB6" s="11"/>
      <c r="BF6"/>
      <c r="BG6"/>
      <c r="BH6"/>
      <c r="BM6" s="11"/>
      <c r="BN6" s="11"/>
      <c r="BO6" s="11"/>
      <c r="BP6" s="11"/>
    </row>
    <row r="7" spans="1:68" ht="14.25" hidden="1" customHeight="1" thickBot="1"/>
    <row r="8" spans="1:68" s="105" customFormat="1" ht="22.15" customHeight="1" thickBot="1">
      <c r="F8" s="106"/>
      <c r="G8" s="107"/>
      <c r="H8" s="107"/>
      <c r="I8" s="106"/>
      <c r="J8" s="106"/>
      <c r="K8" s="106"/>
      <c r="L8" s="108"/>
      <c r="M8" s="106"/>
      <c r="N8" s="109"/>
      <c r="O8" s="109"/>
      <c r="R8" s="108"/>
      <c r="X8" s="108"/>
      <c r="AG8" s="142" t="s">
        <v>2</v>
      </c>
      <c r="AH8" s="143"/>
      <c r="AI8" s="144"/>
      <c r="AJ8" s="142" t="s">
        <v>4</v>
      </c>
      <c r="AK8" s="143"/>
      <c r="AL8" s="144"/>
      <c r="AM8" s="142" t="s">
        <v>5</v>
      </c>
      <c r="AN8" s="143"/>
      <c r="AO8" s="144"/>
      <c r="AP8" s="142" t="s">
        <v>6</v>
      </c>
      <c r="AQ8" s="143"/>
      <c r="AR8" s="144"/>
      <c r="AS8" s="145" t="s">
        <v>25</v>
      </c>
      <c r="AT8" s="146"/>
      <c r="AU8" s="147"/>
      <c r="AV8" s="106"/>
      <c r="AW8" s="106"/>
      <c r="AX8" s="110"/>
      <c r="AY8" s="111"/>
      <c r="AZ8" s="108"/>
      <c r="BA8" s="142" t="s">
        <v>8</v>
      </c>
      <c r="BB8" s="143"/>
      <c r="BC8" s="143"/>
      <c r="BD8" s="143"/>
      <c r="BE8" s="144"/>
      <c r="BF8" s="108"/>
      <c r="BG8" s="108"/>
      <c r="BH8" s="108"/>
      <c r="BI8" s="108"/>
      <c r="BJ8" s="108"/>
      <c r="BK8" s="108"/>
      <c r="BL8" s="108"/>
      <c r="BM8" s="108"/>
    </row>
    <row r="9" spans="1:68" s="104" customFormat="1" ht="30.75" customHeight="1" thickBot="1">
      <c r="A9" s="2"/>
      <c r="B9" s="157" t="s">
        <v>19</v>
      </c>
      <c r="C9" s="161" t="s">
        <v>20</v>
      </c>
      <c r="D9" s="3" t="s">
        <v>0</v>
      </c>
      <c r="E9" s="16"/>
      <c r="F9" s="16"/>
      <c r="G9" s="6" t="s">
        <v>1</v>
      </c>
      <c r="H9" s="20" t="s">
        <v>2</v>
      </c>
      <c r="I9" s="17" t="s">
        <v>10</v>
      </c>
      <c r="J9" s="18" t="s">
        <v>3</v>
      </c>
      <c r="K9" s="22" t="s">
        <v>11</v>
      </c>
      <c r="L9" s="103"/>
      <c r="M9" s="7" t="s">
        <v>1</v>
      </c>
      <c r="N9" s="20" t="s">
        <v>4</v>
      </c>
      <c r="O9" s="21" t="s">
        <v>10</v>
      </c>
      <c r="P9" s="18" t="s">
        <v>3</v>
      </c>
      <c r="Q9" s="22" t="s">
        <v>11</v>
      </c>
      <c r="R9" s="103"/>
      <c r="S9" s="7" t="s">
        <v>1</v>
      </c>
      <c r="T9" s="18" t="s">
        <v>5</v>
      </c>
      <c r="U9" s="21" t="s">
        <v>10</v>
      </c>
      <c r="V9" s="21" t="s">
        <v>3</v>
      </c>
      <c r="W9" s="22" t="s">
        <v>11</v>
      </c>
      <c r="X9" s="103"/>
      <c r="Y9" s="7" t="s">
        <v>1</v>
      </c>
      <c r="Z9" s="18" t="s">
        <v>6</v>
      </c>
      <c r="AA9" s="21" t="s">
        <v>10</v>
      </c>
      <c r="AB9" s="21" t="s">
        <v>3</v>
      </c>
      <c r="AC9" s="22" t="s">
        <v>11</v>
      </c>
      <c r="AE9" s="1"/>
      <c r="AF9" s="166" t="s">
        <v>9</v>
      </c>
      <c r="AG9" s="167" t="s">
        <v>10</v>
      </c>
      <c r="AH9" s="168" t="s">
        <v>11</v>
      </c>
      <c r="AI9" s="169" t="s">
        <v>3</v>
      </c>
      <c r="AJ9" s="167" t="s">
        <v>10</v>
      </c>
      <c r="AK9" s="168" t="s">
        <v>11</v>
      </c>
      <c r="AL9" s="169" t="s">
        <v>3</v>
      </c>
      <c r="AM9" s="167" t="s">
        <v>10</v>
      </c>
      <c r="AN9" s="168" t="s">
        <v>11</v>
      </c>
      <c r="AO9" s="169" t="s">
        <v>3</v>
      </c>
      <c r="AP9" s="167" t="s">
        <v>10</v>
      </c>
      <c r="AQ9" s="168" t="s">
        <v>11</v>
      </c>
      <c r="AR9" s="169" t="s">
        <v>3</v>
      </c>
      <c r="AS9" s="167" t="s">
        <v>12</v>
      </c>
      <c r="AT9" s="168" t="s">
        <v>11</v>
      </c>
      <c r="AU9" s="169" t="s">
        <v>3</v>
      </c>
      <c r="AV9" s="170" t="s">
        <v>13</v>
      </c>
      <c r="AW9" s="171" t="s">
        <v>14</v>
      </c>
      <c r="AX9" s="172" t="s">
        <v>15</v>
      </c>
      <c r="AY9" s="172" t="s">
        <v>16</v>
      </c>
      <c r="AZ9" s="173"/>
      <c r="BA9" s="175" t="s">
        <v>17</v>
      </c>
      <c r="BB9" s="174" t="s">
        <v>9</v>
      </c>
      <c r="BC9" s="167" t="s">
        <v>12</v>
      </c>
      <c r="BD9" s="168" t="s">
        <v>11</v>
      </c>
      <c r="BE9" s="169" t="s">
        <v>3</v>
      </c>
      <c r="BG9" s="103"/>
      <c r="BH9" s="103"/>
      <c r="BI9" s="103"/>
      <c r="BJ9" s="103"/>
      <c r="BK9" s="103"/>
      <c r="BL9" s="103"/>
      <c r="BM9" s="103"/>
      <c r="BN9" s="103"/>
    </row>
    <row r="10" spans="1:68" s="34" customFormat="1" ht="25.15" customHeight="1">
      <c r="A10" s="27">
        <v>1</v>
      </c>
      <c r="B10" s="158"/>
      <c r="C10" s="162"/>
      <c r="D10" s="4"/>
      <c r="E10" s="28"/>
      <c r="F10" s="29">
        <v>1</v>
      </c>
      <c r="G10" s="153">
        <f>IF($D$5=3,1,IF($D$5=4,1,IF($D$5=5,1,IF($D$5=6,1,IF($D$5=7,1,IF($D$5=8,1,IF($D$5=9,1,IF($D$5=10,1,IF($D$5=11,1,IF($D$5=12,1,IF($D$5=13,1,IF($D$5=14,1,IF($D$5=15,1,IF($D$5=16,1,0))))))))))))))</f>
        <v>1</v>
      </c>
      <c r="H10" s="30" t="str">
        <f>IF(ISNA(MATCH(F10,$D$10:$D$20,0)),"",INDEX(B$10:$B$21,MATCH(F10,$D$10:$D$20,0)))</f>
        <v/>
      </c>
      <c r="I10" s="31">
        <f>IF(J10+CM11=0,0,IF(J10=J11,2,IF(J10&gt;J11,3,1)))</f>
        <v>0</v>
      </c>
      <c r="J10" s="33"/>
      <c r="K10" s="19">
        <f>J10-J11</f>
        <v>0</v>
      </c>
      <c r="L10" s="32"/>
      <c r="M10" s="138">
        <v>3</v>
      </c>
      <c r="N10" s="19" t="str">
        <f>+H10</f>
        <v/>
      </c>
      <c r="O10" s="31">
        <f>IF($P10+$P11=0,0,IF($P10=$P11,2,IF($P10&gt;$P11,3,1)))</f>
        <v>0</v>
      </c>
      <c r="P10" s="33"/>
      <c r="Q10" s="19">
        <f>P10-P11</f>
        <v>0</v>
      </c>
      <c r="R10" s="32"/>
      <c r="S10" s="138">
        <v>2</v>
      </c>
      <c r="T10" s="19" t="str">
        <f>+H10</f>
        <v/>
      </c>
      <c r="U10" s="31">
        <f>IF($V10+$V11=0,0,IF($V10=$V11,2,IF($V10&gt;$V11,3,1)))</f>
        <v>0</v>
      </c>
      <c r="V10" s="33"/>
      <c r="W10" s="19">
        <f>V10-V11</f>
        <v>0</v>
      </c>
      <c r="X10" s="32"/>
      <c r="Y10" s="138" t="str">
        <f>IF(P$5=4,4,"")</f>
        <v/>
      </c>
      <c r="Z10" s="125" t="str">
        <f>IF(P5=4,H10,"")</f>
        <v/>
      </c>
      <c r="AA10" s="31">
        <f>IF($AB10+$AB11=0,0,IF($AB10=$AB11,2,IF($AB10&gt;$AB11,3,1)))</f>
        <v>0</v>
      </c>
      <c r="AB10" s="33"/>
      <c r="AC10" s="19">
        <f>AB10-AB11</f>
        <v>0</v>
      </c>
      <c r="AE10" s="35">
        <v>1</v>
      </c>
      <c r="AF10" s="36" t="str">
        <f t="shared" ref="AF10:AF19" si="0">+H10</f>
        <v/>
      </c>
      <c r="AG10" s="37">
        <f t="shared" ref="AG10:AG19" si="1">IF(ISERROR(VLOOKUP(AF10,$H$10:$K$19,2,0)),"",VLOOKUP(AF10,$H$10:$K$19,2,0))</f>
        <v>0</v>
      </c>
      <c r="AH10" s="38">
        <f t="shared" ref="AH10:AH19" si="2">IF(ISERROR(VLOOKUP(AF10,$H$10:$K$19,4,0)),"",VLOOKUP(AF10,$H$10:$K$19,4,0))</f>
        <v>0</v>
      </c>
      <c r="AI10" s="39">
        <f t="shared" ref="AI10:AI19" si="3">IF(ISERROR(VLOOKUP(AF10,$H$10:$J$19,3,0)),"",VLOOKUP(AF10,$H$10:$J$19,3,0))</f>
        <v>0</v>
      </c>
      <c r="AJ10" s="37">
        <f>IF(ISERROR(VLOOKUP(AF10,$N$10:$P$19,2,0)),"",VLOOKUP(AF10,$N$10:$P$19,2,0))</f>
        <v>0</v>
      </c>
      <c r="AK10" s="38">
        <f t="shared" ref="AK10:AK19" si="4">IF(ISERROR(VLOOKUP(AF10,$N$10:$Q$19,4,0)),"",VLOOKUP(AF10,$N$10:$Q$19,4,0))</f>
        <v>0</v>
      </c>
      <c r="AL10" s="39">
        <f>IF(ISERROR(VLOOKUP(AF10,$N$10:$P$19,3,0)),"",VLOOKUP(AF10,$N$10:$P$19,3,0))</f>
        <v>0</v>
      </c>
      <c r="AM10" s="37">
        <f t="shared" ref="AM10:AM19" si="5">IF(ISERROR(VLOOKUP(AF10,$T$10:$W$19,2,0)),"",VLOOKUP(AF10,$T$10:$W$19,2,0))</f>
        <v>0</v>
      </c>
      <c r="AN10" s="38">
        <f t="shared" ref="AN10:AN19" si="6">IF(ISERROR(VLOOKUP(AF10,$T$10:$W$19,4,0)),"",VLOOKUP(AF10,$T$10:$W$19,4,0))</f>
        <v>0</v>
      </c>
      <c r="AO10" s="40">
        <f t="shared" ref="AO10:AO19" si="7">IF(ISERROR(VLOOKUP(AF10,$T$10:$W$19,3,0)),"",VLOOKUP(AF10,$T$10:$W$19,3,0))</f>
        <v>0</v>
      </c>
      <c r="AP10" s="37"/>
      <c r="AQ10" s="38"/>
      <c r="AR10" s="39"/>
      <c r="AS10" s="129">
        <f t="shared" ref="AS10:AS19" si="8">SUMIFS(AG10:AP10,$AG$9:$AP$9,"Pts",AG10:AP10,"&lt;&gt;#N/A")</f>
        <v>0</v>
      </c>
      <c r="AT10" s="41">
        <f t="shared" ref="AT10:AT19" si="9">SUMIFS(AH10:AQ10,$AG$9:$AP$9,"Pts",AH10:AQ10,"&lt;&gt;#N/A")</f>
        <v>0</v>
      </c>
      <c r="AU10" s="130">
        <f t="shared" ref="AU10:AU19" si="10">SUMIFS(AI10:AR10,$AG$9:$AP$9,"Pts",AI10:AR10,"&lt;&gt;#N/A")</f>
        <v>0</v>
      </c>
      <c r="AV10" s="113">
        <f>IF(AT10="","",IF(AT10&lt;0,AT10,0))</f>
        <v>0</v>
      </c>
      <c r="AW10" s="46">
        <f>IF(AT10="","",IF(AT10&gt;0,AT10,0))</f>
        <v>0</v>
      </c>
      <c r="AX10" s="112" t="str">
        <f>IF(OR(AF10="",AS10="",AT10="",AU10=""),"",RANK(AS10,$AS$10:$AS$19)+SUM(-AT10/100)-(+AU10/1000)+COUNTIF(AF$10:AF$19,"&lt;="&amp;AF10+1)/100000+ROW()/10000000)</f>
        <v/>
      </c>
      <c r="AY10" s="43" t="str">
        <f>IF(AF10="","",SMALL(AX$10:AX$19,ROWS(AS$10:AS10)))</f>
        <v/>
      </c>
      <c r="AZ10" s="44"/>
      <c r="BA10" s="120" t="str">
        <f>IF(AY10="","",1)</f>
        <v/>
      </c>
      <c r="BB10" s="45" t="str">
        <f>IF(OR(AF10="",AS10=""),"",INDEX($AF$10:$AF$19,MATCH(AY10,AX$10:$AX$19,0)))</f>
        <v/>
      </c>
      <c r="BC10" s="113" t="str">
        <f t="shared" ref="BC10:BC19" si="11">IF(AF10="","",INDEX($AS$10:$AS$19,MATCH(AY10,$AX$10:$AX$19,0)))</f>
        <v/>
      </c>
      <c r="BD10" s="42" t="str">
        <f>IF(AF10="","",INDEX($AT$10:$AT$19,MATCH(AY10,$AX$10:$AX$19,0)))</f>
        <v/>
      </c>
      <c r="BE10" s="46" t="str">
        <f t="shared" ref="BE10:BE19" si="12">IF(AF10="","",INDEX($AU$10:$AU$19,MATCH(AY10,$AX$10:$AX$19,0)))</f>
        <v/>
      </c>
      <c r="BG10" s="32"/>
      <c r="BH10" s="32"/>
      <c r="BI10" s="32"/>
      <c r="BJ10" s="32"/>
      <c r="BK10" s="32"/>
      <c r="BL10" s="32"/>
      <c r="BM10" s="32"/>
      <c r="BN10" s="32"/>
    </row>
    <row r="11" spans="1:68" s="34" customFormat="1" ht="25.15" customHeight="1" thickBot="1">
      <c r="A11" s="47">
        <v>2</v>
      </c>
      <c r="B11" s="159"/>
      <c r="C11" s="163"/>
      <c r="D11" s="5"/>
      <c r="E11" s="28"/>
      <c r="F11" s="48">
        <v>2</v>
      </c>
      <c r="G11" s="154"/>
      <c r="H11" s="49" t="str">
        <f>IF(ISNA(MATCH(F11,$D$10:$D$20,0)),"",INDEX(B$10:$B$21,MATCH(F11,$D$10:$D$20,0)))</f>
        <v/>
      </c>
      <c r="I11" s="50">
        <f>IF(J10+J11=0,0,IF(J10=J11,2,IF(J10&lt;J11,3,1)))</f>
        <v>0</v>
      </c>
      <c r="J11" s="51"/>
      <c r="K11" s="24">
        <f>J11-J10</f>
        <v>0</v>
      </c>
      <c r="L11" s="32"/>
      <c r="M11" s="139"/>
      <c r="N11" s="127" t="str">
        <f>+H16</f>
        <v/>
      </c>
      <c r="O11" s="50">
        <f>IF($P10+$P11=0,0,IF($P10=$P11,2,IF($P10&lt;$P11,3,1)))</f>
        <v>0</v>
      </c>
      <c r="P11" s="51"/>
      <c r="Q11" s="52">
        <f>P11-P10</f>
        <v>0</v>
      </c>
      <c r="R11" s="32"/>
      <c r="S11" s="139"/>
      <c r="T11" s="127" t="str">
        <f>+H15</f>
        <v/>
      </c>
      <c r="U11" s="50">
        <f>IF($V10+$V11=0,0,IF($V10=$V11,2,IF($V10&lt;$V11,3,1)))</f>
        <v>0</v>
      </c>
      <c r="V11" s="51"/>
      <c r="W11" s="52">
        <f>V11-V10</f>
        <v>0</v>
      </c>
      <c r="X11" s="32"/>
      <c r="Y11" s="139"/>
      <c r="Z11" s="126" t="str">
        <f>IF(P5=4,H13,"")</f>
        <v/>
      </c>
      <c r="AA11" s="50">
        <f>IF($AB10+$AB11=0,0,IF($AB10=$AB11,2,IF($AB10&lt;$AB11,3,1)))</f>
        <v>0</v>
      </c>
      <c r="AB11" s="51"/>
      <c r="AC11" s="52">
        <f>AB11-AB10</f>
        <v>0</v>
      </c>
      <c r="AE11" s="53">
        <v>2</v>
      </c>
      <c r="AF11" s="54" t="str">
        <f t="shared" si="0"/>
        <v/>
      </c>
      <c r="AG11" s="55">
        <f t="shared" si="1"/>
        <v>0</v>
      </c>
      <c r="AH11" s="56">
        <f t="shared" si="2"/>
        <v>0</v>
      </c>
      <c r="AI11" s="57">
        <f t="shared" si="3"/>
        <v>0</v>
      </c>
      <c r="AJ11" s="55">
        <f>IF(ISERROR(VLOOKUP(AF11,$N$10:$Q$19,2,0)),"",VLOOKUP(AF11,$N$10:$Q$19,2,0))</f>
        <v>0</v>
      </c>
      <c r="AK11" s="56">
        <f t="shared" si="4"/>
        <v>0</v>
      </c>
      <c r="AL11" s="57">
        <f>IF(ISERROR(VLOOKUP(AF11,$N$10:$Q$19,3,0)),"",VLOOKUP(AF11,$N$10:$Q$19,3,0))</f>
        <v>0</v>
      </c>
      <c r="AM11" s="55">
        <f t="shared" si="5"/>
        <v>0</v>
      </c>
      <c r="AN11" s="56">
        <f t="shared" si="6"/>
        <v>0</v>
      </c>
      <c r="AO11" s="58">
        <f t="shared" si="7"/>
        <v>0</v>
      </c>
      <c r="AP11" s="55"/>
      <c r="AQ11" s="56"/>
      <c r="AR11" s="57"/>
      <c r="AS11" s="131">
        <f t="shared" si="8"/>
        <v>0</v>
      </c>
      <c r="AT11" s="59">
        <f t="shared" si="9"/>
        <v>0</v>
      </c>
      <c r="AU11" s="132">
        <f t="shared" si="10"/>
        <v>0</v>
      </c>
      <c r="AV11" s="114">
        <f>IF(AT11="","",IF(AT11&lt;0,AT11,0))</f>
        <v>0</v>
      </c>
      <c r="AW11" s="64">
        <f t="shared" ref="AW11:AW19" si="13">IF(AT11="","",IF(AT11&gt;0,AT11,0))</f>
        <v>0</v>
      </c>
      <c r="AX11" s="112" t="str">
        <f t="shared" ref="AX11:AX19" si="14">IF(OR(AF11="",AS11="",AT11="",AU11=""),"",RANK(AS11,$AS$10:$AS$19)+SUM(-AT11/100)-(+AU11/1000)+COUNTIF(AF$10:AF$19,"&lt;="&amp;AF11+1)/100000+ROW()/10000000)</f>
        <v/>
      </c>
      <c r="AY11" s="61" t="str">
        <f>IF(AF11="","",SMALL(AX$10:AX$19,ROWS(AS$10:AS11)))</f>
        <v/>
      </c>
      <c r="AZ11" s="62"/>
      <c r="BA11" s="121" t="str">
        <f>IF(AY11="","",IF(AND(BC10=BC11,BD10=BD11,BE10=BE11),BA10,$BA$10+1))</f>
        <v/>
      </c>
      <c r="BB11" s="63" t="str">
        <f>IF(OR(AF11="",AS11=""),"",INDEX($AF$10:$AF$19,MATCH(AY11,AX$10:$AX$19,0)))</f>
        <v/>
      </c>
      <c r="BC11" s="114" t="str">
        <f t="shared" si="11"/>
        <v/>
      </c>
      <c r="BD11" s="60">
        <f t="shared" ref="BD11:BD19" si="15">IF(AG11="","",INDEX($AT$10:$AT$19,MATCH(AY11,$AX$10:$AX$19,0)))</f>
        <v>0</v>
      </c>
      <c r="BE11" s="64" t="str">
        <f t="shared" si="12"/>
        <v/>
      </c>
      <c r="BG11" s="32"/>
      <c r="BH11" s="32"/>
      <c r="BI11" s="32"/>
      <c r="BJ11" s="32"/>
      <c r="BK11" s="32"/>
      <c r="BL11" s="32"/>
      <c r="BM11" s="32"/>
      <c r="BN11" s="32"/>
    </row>
    <row r="12" spans="1:68" s="34" customFormat="1" ht="25.15" customHeight="1">
      <c r="A12" s="47">
        <v>3</v>
      </c>
      <c r="B12" s="159"/>
      <c r="C12" s="163"/>
      <c r="D12" s="5"/>
      <c r="E12" s="28"/>
      <c r="F12" s="65">
        <v>3</v>
      </c>
      <c r="G12" s="151">
        <f>IF($D$5=3,2,IF($D$5=4,2,IF($D$5=5,2,IF($D$5=6,2,IF($D$5=7,2,IF($D$5=8,2,IF($D$5=9,2,IF($D$5=10,2,IF($D$5=11,2,IF($D$5=12,2,IF($D$5=13,2,IF($D$5=14,2,IF($D$5=15,2,IF($D$5=16,2,0))))))))))))))</f>
        <v>2</v>
      </c>
      <c r="H12" s="30" t="str">
        <f>IF(ISNA(MATCH(F12,$D$10:$D$20,0)),"",INDEX(B$10:$B$21,MATCH(F12,$D$10:$D$20,0)))</f>
        <v/>
      </c>
      <c r="I12" s="66">
        <f>IF(J12+J13=0,0,IF(J12=J13,2,IF(J12&gt;J13,3,1)))</f>
        <v>0</v>
      </c>
      <c r="J12" s="116"/>
      <c r="K12" s="67">
        <f>J12-J13</f>
        <v>0</v>
      </c>
      <c r="L12" s="32"/>
      <c r="M12" s="140">
        <v>4</v>
      </c>
      <c r="N12" s="19" t="str">
        <f>+H12</f>
        <v/>
      </c>
      <c r="O12" s="31">
        <f>IF($P12+$P13=0,0,IF($P12=$P13,2,IF($P12&gt;$P13,3,1)))</f>
        <v>0</v>
      </c>
      <c r="P12" s="33"/>
      <c r="Q12" s="19">
        <f>P12-P13</f>
        <v>0</v>
      </c>
      <c r="R12" s="32"/>
      <c r="S12" s="140">
        <v>4</v>
      </c>
      <c r="T12" s="128" t="str">
        <f>+H11</f>
        <v/>
      </c>
      <c r="U12" s="31">
        <f>IF($V12+$V13=0,0,IF($V12=$V13,2,IF($V12&gt;$V13,3,1)))</f>
        <v>0</v>
      </c>
      <c r="V12" s="33"/>
      <c r="W12" s="19">
        <f>V12-V13</f>
        <v>0</v>
      </c>
      <c r="X12" s="32"/>
      <c r="Y12" s="138" t="str">
        <f>IF(P$5=4,5,"")</f>
        <v/>
      </c>
      <c r="Z12" s="125" t="str">
        <f>IF(P5=4,H11,"")</f>
        <v/>
      </c>
      <c r="AA12" s="31">
        <f>IF($AB12+$AB13=0,0,IF($AB12=$AB13,2,IF($AB12&gt;$AB13,3,1)))</f>
        <v>0</v>
      </c>
      <c r="AB12" s="33"/>
      <c r="AC12" s="19">
        <f>AB12-AB13</f>
        <v>0</v>
      </c>
      <c r="AE12" s="53">
        <v>3</v>
      </c>
      <c r="AF12" s="54" t="str">
        <f t="shared" si="0"/>
        <v/>
      </c>
      <c r="AG12" s="55">
        <f t="shared" si="1"/>
        <v>0</v>
      </c>
      <c r="AH12" s="56">
        <f t="shared" si="2"/>
        <v>0</v>
      </c>
      <c r="AI12" s="57">
        <f t="shared" si="3"/>
        <v>0</v>
      </c>
      <c r="AJ12" s="68">
        <f>IF(ISERROR(VLOOKUP(AF12,$N$10:$O$19,2,0)),"",VLOOKUP(AF12,$N$10:$O$19,2,0))</f>
        <v>0</v>
      </c>
      <c r="AK12" s="56">
        <f t="shared" si="4"/>
        <v>0</v>
      </c>
      <c r="AL12" s="69">
        <f>IF(ISERROR(VLOOKUP(AF12,$N$10:$P$19,3,0)),"",VLOOKUP(AF12,$N$10:$P$19,3,0))</f>
        <v>0</v>
      </c>
      <c r="AM12" s="55">
        <f t="shared" si="5"/>
        <v>0</v>
      </c>
      <c r="AN12" s="56">
        <f t="shared" si="6"/>
        <v>0</v>
      </c>
      <c r="AO12" s="58">
        <f t="shared" si="7"/>
        <v>0</v>
      </c>
      <c r="AP12" s="55"/>
      <c r="AQ12" s="56"/>
      <c r="AR12" s="57"/>
      <c r="AS12" s="131">
        <f t="shared" si="8"/>
        <v>0</v>
      </c>
      <c r="AT12" s="59">
        <f t="shared" si="9"/>
        <v>0</v>
      </c>
      <c r="AU12" s="132">
        <f t="shared" si="10"/>
        <v>0</v>
      </c>
      <c r="AV12" s="114">
        <f t="shared" ref="AV12:AV19" si="16">IF(AT12="","",IF(AT12&lt;0,AT12,0))</f>
        <v>0</v>
      </c>
      <c r="AW12" s="64">
        <f t="shared" si="13"/>
        <v>0</v>
      </c>
      <c r="AX12" s="112" t="str">
        <f t="shared" si="14"/>
        <v/>
      </c>
      <c r="AY12" s="61" t="str">
        <f>IF(AF12="","",SMALL(AX$10:AX$19,ROWS(AS$10:AS12)))</f>
        <v/>
      </c>
      <c r="AZ12" s="62"/>
      <c r="BA12" s="121" t="str">
        <f>IF(AY12="","",IF(AND(BC11=BC12,BD11=BD12,BE11=BE12),BA11,$BA$10+2))</f>
        <v/>
      </c>
      <c r="BB12" s="63" t="str">
        <f>IF(OR(AF12="",AS12=""),"",INDEX($AF$10:$AF$19,MATCH(AY12,AX$10:$AX$19,0)))</f>
        <v/>
      </c>
      <c r="BC12" s="114" t="str">
        <f t="shared" si="11"/>
        <v/>
      </c>
      <c r="BD12" s="60">
        <f t="shared" si="15"/>
        <v>0</v>
      </c>
      <c r="BE12" s="64" t="str">
        <f t="shared" si="12"/>
        <v/>
      </c>
      <c r="BG12" s="32"/>
      <c r="BH12" s="32"/>
      <c r="BI12" s="32"/>
      <c r="BJ12" s="32"/>
      <c r="BK12" s="32"/>
      <c r="BL12" s="32"/>
      <c r="BM12" s="32"/>
      <c r="BN12" s="32"/>
    </row>
    <row r="13" spans="1:68" s="34" customFormat="1" ht="25.15" customHeight="1" thickBot="1">
      <c r="A13" s="5">
        <v>4</v>
      </c>
      <c r="B13" s="159"/>
      <c r="C13" s="163"/>
      <c r="D13" s="5"/>
      <c r="E13" s="28"/>
      <c r="F13" s="48">
        <v>4</v>
      </c>
      <c r="G13" s="152"/>
      <c r="H13" s="49" t="str">
        <f>IF(ISNA(MATCH(F13,$D$10:$D$20,0)),"",INDEX(B$10:$B$21,MATCH(F13,$D$10:$D$20,0)))</f>
        <v/>
      </c>
      <c r="I13" s="50">
        <f>IF(J12+J13=0,0,IF(J12=J13,2,IF(J12&lt;J13,3,1)))</f>
        <v>0</v>
      </c>
      <c r="J13" s="51"/>
      <c r="K13" s="70">
        <f>J13-J12</f>
        <v>0</v>
      </c>
      <c r="L13" s="32"/>
      <c r="M13" s="141"/>
      <c r="N13" s="127" t="str">
        <f>+H18</f>
        <v/>
      </c>
      <c r="O13" s="50">
        <f>IF($P12+$P13=0,0,IF($P12=$P13,2,IF($P12&lt;$P13,3,1)))</f>
        <v>0</v>
      </c>
      <c r="P13" s="51"/>
      <c r="Q13" s="52">
        <f>P13-P12</f>
        <v>0</v>
      </c>
      <c r="R13" s="32"/>
      <c r="S13" s="141"/>
      <c r="T13" s="126" t="str">
        <f>+H19</f>
        <v/>
      </c>
      <c r="U13" s="50">
        <f>IF($V12+$V13=0,0,IF($V12=$V13,2,IF($V12&lt;$V13,3,1)))</f>
        <v>0</v>
      </c>
      <c r="V13" s="51"/>
      <c r="W13" s="52">
        <f>V13-V12</f>
        <v>0</v>
      </c>
      <c r="X13" s="32"/>
      <c r="Y13" s="139"/>
      <c r="Z13" s="127" t="str">
        <f>IF(P5=4,H12,"")</f>
        <v/>
      </c>
      <c r="AA13" s="50">
        <f>IF($AB12+$AB13=0,0,IF($AB12=$AB13,2,IF($AB12&lt;$AB13,3,1)))</f>
        <v>0</v>
      </c>
      <c r="AB13" s="51"/>
      <c r="AC13" s="52">
        <f>AB13-AB12</f>
        <v>0</v>
      </c>
      <c r="AE13" s="53">
        <v>4</v>
      </c>
      <c r="AF13" s="54" t="str">
        <f t="shared" si="0"/>
        <v/>
      </c>
      <c r="AG13" s="55">
        <f t="shared" si="1"/>
        <v>0</v>
      </c>
      <c r="AH13" s="56">
        <f t="shared" si="2"/>
        <v>0</v>
      </c>
      <c r="AI13" s="57">
        <f t="shared" si="3"/>
        <v>0</v>
      </c>
      <c r="AJ13" s="55">
        <f t="shared" ref="AJ13:AJ19" si="17">IF(ISERROR(VLOOKUP(AF13,$N$10:$Q$19,2,0)),"",VLOOKUP(AF13,$N$10:$Q$19,2,0))</f>
        <v>0</v>
      </c>
      <c r="AK13" s="56">
        <f t="shared" si="4"/>
        <v>0</v>
      </c>
      <c r="AL13" s="57">
        <f t="shared" ref="AL13:AL19" si="18">IF(ISERROR(VLOOKUP(AF13,$N$10:$Q$19,3,0)),"",VLOOKUP(AF13,$N$10:$Q$19,3,0))</f>
        <v>0</v>
      </c>
      <c r="AM13" s="55">
        <f t="shared" si="5"/>
        <v>0</v>
      </c>
      <c r="AN13" s="56">
        <f t="shared" si="6"/>
        <v>0</v>
      </c>
      <c r="AO13" s="58">
        <f t="shared" si="7"/>
        <v>0</v>
      </c>
      <c r="AP13" s="55"/>
      <c r="AQ13" s="56"/>
      <c r="AR13" s="57"/>
      <c r="AS13" s="131">
        <f t="shared" si="8"/>
        <v>0</v>
      </c>
      <c r="AT13" s="59">
        <f t="shared" si="9"/>
        <v>0</v>
      </c>
      <c r="AU13" s="132">
        <f t="shared" si="10"/>
        <v>0</v>
      </c>
      <c r="AV13" s="114">
        <f t="shared" si="16"/>
        <v>0</v>
      </c>
      <c r="AW13" s="64">
        <f t="shared" si="13"/>
        <v>0</v>
      </c>
      <c r="AX13" s="112" t="str">
        <f t="shared" si="14"/>
        <v/>
      </c>
      <c r="AY13" s="61" t="str">
        <f>IF(AF13="","",SMALL(AX$10:AX$19,ROWS(AS$10:AS13)))</f>
        <v/>
      </c>
      <c r="AZ13" s="62"/>
      <c r="BA13" s="121" t="str">
        <f>IF(AY13="","",IF(AND(BAB12=BAB13,BD12=BD13,BE12=BE13),BA12,$BA$10+3))</f>
        <v/>
      </c>
      <c r="BB13" s="63" t="str">
        <f>IF(OR(AF13="",AS13=""),"",INDEX($AF$10:$AF$19,MATCH(AY13,AX$10:$AX$19,0)))</f>
        <v/>
      </c>
      <c r="BC13" s="114" t="str">
        <f t="shared" si="11"/>
        <v/>
      </c>
      <c r="BD13" s="60">
        <f t="shared" si="15"/>
        <v>0</v>
      </c>
      <c r="BE13" s="64" t="str">
        <f t="shared" si="12"/>
        <v/>
      </c>
      <c r="BG13" s="32"/>
      <c r="BH13" s="32"/>
      <c r="BI13" s="32"/>
      <c r="BJ13" s="32"/>
      <c r="BK13" s="32"/>
      <c r="BL13" s="32"/>
      <c r="BM13" s="32"/>
      <c r="BN13" s="32"/>
    </row>
    <row r="14" spans="1:68" s="34" customFormat="1" ht="25.15" customHeight="1">
      <c r="A14" s="5">
        <v>5</v>
      </c>
      <c r="B14" s="159"/>
      <c r="C14" s="163"/>
      <c r="D14" s="5"/>
      <c r="E14" s="28"/>
      <c r="F14" s="65">
        <v>5</v>
      </c>
      <c r="G14" s="151">
        <f>IF($D$5=3,3,IF($D$5=4,3,IF($D$5=5,3,IF($D$5=6,3,IF($D$5=7,3,IF($D$5=8,3,IF($D$5=9,3,IF($D$5=10,3,IF($D$5=11,3,IF($D$5=12,3,IF($D$5=13,3,IF($D$5=14,3,IF($D$5=15,3,IF($D$5=16,3,0))))))))))))))</f>
        <v>3</v>
      </c>
      <c r="H14" s="30" t="str">
        <f>IF(ISNA(MATCH(F14,$D$10:$D$20,0)),"",INDEX(B$10:$B$21,MATCH(F14,$D$10:$D$20,0)))</f>
        <v/>
      </c>
      <c r="I14" s="66">
        <f>IF(J14+J15=0,0,IF(J14=J15,2,IF(J14&gt;J15,3,1)))</f>
        <v>0</v>
      </c>
      <c r="J14" s="33"/>
      <c r="K14" s="19">
        <f>J14-J15</f>
        <v>0</v>
      </c>
      <c r="L14" s="32"/>
      <c r="M14" s="140">
        <v>2</v>
      </c>
      <c r="N14" s="19" t="str">
        <f>+H14</f>
        <v/>
      </c>
      <c r="O14" s="31">
        <f>IF($P14+$P15=0,0,IF($P14=$P15,2,IF($P14&gt;$P15,3,1)))</f>
        <v>0</v>
      </c>
      <c r="P14" s="33"/>
      <c r="Q14" s="19">
        <f>P14-P15</f>
        <v>0</v>
      </c>
      <c r="R14" s="32"/>
      <c r="S14" s="140">
        <v>1</v>
      </c>
      <c r="T14" s="125" t="str">
        <f>+H12</f>
        <v/>
      </c>
      <c r="U14" s="31">
        <f>IF($V14+$V15=0,0,IF($V14=$V15,2,IF($V14&gt;$V15,3,1)))</f>
        <v>0</v>
      </c>
      <c r="V14" s="33"/>
      <c r="W14" s="19">
        <f>V14-V15</f>
        <v>0</v>
      </c>
      <c r="X14" s="32"/>
      <c r="Y14" s="138" t="str">
        <f>IF(P$5=4,1,"")</f>
        <v/>
      </c>
      <c r="Z14" s="128" t="str">
        <f>IF(P5=4,H14,"")</f>
        <v/>
      </c>
      <c r="AA14" s="31">
        <f>IF($AB14+$AB15=0,0,IF($AB14=$AB15,2,IF($AB14&gt;$AB15,3,1)))</f>
        <v>0</v>
      </c>
      <c r="AB14" s="33"/>
      <c r="AC14" s="19">
        <f>AB14-AB15</f>
        <v>0</v>
      </c>
      <c r="AE14" s="53">
        <v>5</v>
      </c>
      <c r="AF14" s="54" t="str">
        <f t="shared" si="0"/>
        <v/>
      </c>
      <c r="AG14" s="55">
        <f t="shared" si="1"/>
        <v>0</v>
      </c>
      <c r="AH14" s="56">
        <f t="shared" si="2"/>
        <v>0</v>
      </c>
      <c r="AI14" s="57">
        <f t="shared" si="3"/>
        <v>0</v>
      </c>
      <c r="AJ14" s="55">
        <f t="shared" si="17"/>
        <v>0</v>
      </c>
      <c r="AK14" s="56">
        <f t="shared" si="4"/>
        <v>0</v>
      </c>
      <c r="AL14" s="57">
        <f t="shared" si="18"/>
        <v>0</v>
      </c>
      <c r="AM14" s="55">
        <f t="shared" si="5"/>
        <v>0</v>
      </c>
      <c r="AN14" s="56">
        <f t="shared" si="6"/>
        <v>0</v>
      </c>
      <c r="AO14" s="58">
        <f t="shared" si="7"/>
        <v>0</v>
      </c>
      <c r="AP14" s="55"/>
      <c r="AQ14" s="56"/>
      <c r="AR14" s="57"/>
      <c r="AS14" s="131">
        <f t="shared" si="8"/>
        <v>0</v>
      </c>
      <c r="AT14" s="59">
        <f t="shared" si="9"/>
        <v>0</v>
      </c>
      <c r="AU14" s="132">
        <f t="shared" si="10"/>
        <v>0</v>
      </c>
      <c r="AV14" s="114">
        <f t="shared" si="16"/>
        <v>0</v>
      </c>
      <c r="AW14" s="64">
        <f t="shared" si="13"/>
        <v>0</v>
      </c>
      <c r="AX14" s="112" t="str">
        <f t="shared" si="14"/>
        <v/>
      </c>
      <c r="AY14" s="61" t="str">
        <f>IF(AF14="","",SMALL(AX$10:AX$19,ROWS(AS$10:AS14)))</f>
        <v/>
      </c>
      <c r="AZ14" s="62"/>
      <c r="BA14" s="121" t="str">
        <f>IF(AY14="","",IF(AND(BC13=BC14,BD13=BD14,BE13=BE14),BA13,$BA$10+4))</f>
        <v/>
      </c>
      <c r="BB14" s="63" t="str">
        <f>IF(OR(AF14="",AS14=""),"",INDEX($AF$10:$AF$19,MATCH(AY14,AX$10:$AX$19,0)))</f>
        <v/>
      </c>
      <c r="BC14" s="114" t="str">
        <f t="shared" si="11"/>
        <v/>
      </c>
      <c r="BD14" s="60">
        <f t="shared" si="15"/>
        <v>0</v>
      </c>
      <c r="BE14" s="64" t="str">
        <f t="shared" si="12"/>
        <v/>
      </c>
      <c r="BG14" s="32"/>
      <c r="BH14" s="32"/>
      <c r="BI14" s="32"/>
      <c r="BJ14" s="32"/>
      <c r="BK14" s="32"/>
      <c r="BL14" s="32"/>
      <c r="BM14" s="32"/>
      <c r="BN14" s="32"/>
    </row>
    <row r="15" spans="1:68" s="34" customFormat="1" ht="25.15" customHeight="1" thickBot="1">
      <c r="A15" s="5">
        <v>6</v>
      </c>
      <c r="B15" s="159"/>
      <c r="C15" s="163"/>
      <c r="D15" s="5"/>
      <c r="E15" s="28"/>
      <c r="F15" s="48">
        <v>6</v>
      </c>
      <c r="G15" s="152"/>
      <c r="H15" s="49" t="str">
        <f>IF(ISNA(MATCH(F15,$D$10:$D$20,0)),"",INDEX(B$10:$B$21,MATCH(F15,$D$10:$D$20,0)))</f>
        <v/>
      </c>
      <c r="I15" s="50">
        <f>IF(J14+J15=0,0,IF(J14=J15,2,IF(J14&lt;J15,3,1)))</f>
        <v>0</v>
      </c>
      <c r="J15" s="51"/>
      <c r="K15" s="24">
        <f>J15-J14</f>
        <v>0</v>
      </c>
      <c r="L15" s="32"/>
      <c r="M15" s="141"/>
      <c r="N15" s="127" t="str">
        <f>+H11</f>
        <v/>
      </c>
      <c r="O15" s="50">
        <f>IF($P14+$P15=0,0,IF($P14=$P15,2,IF($P14&lt;$P15,3,1)))</f>
        <v>0</v>
      </c>
      <c r="P15" s="51"/>
      <c r="Q15" s="52">
        <f>P15-P14</f>
        <v>0</v>
      </c>
      <c r="R15" s="32"/>
      <c r="S15" s="141"/>
      <c r="T15" s="127" t="str">
        <f>+H17</f>
        <v/>
      </c>
      <c r="U15" s="50">
        <f>IF($V14+$V15=0,0,IF($V14=$V15,2,IF($V14&lt;$V15,3,1)))</f>
        <v>0</v>
      </c>
      <c r="V15" s="51"/>
      <c r="W15" s="52">
        <f>V15-V14</f>
        <v>0</v>
      </c>
      <c r="X15" s="32"/>
      <c r="Y15" s="139"/>
      <c r="Z15" s="137" t="str">
        <f>IF(P5=4,H19,"")</f>
        <v/>
      </c>
      <c r="AA15" s="50">
        <f>IF($AB14+$AB15=0,0,IF($AB14=$AB15,2,IF($AB14&lt;$AB15,3,1)))</f>
        <v>0</v>
      </c>
      <c r="AB15" s="51"/>
      <c r="AC15" s="52">
        <f>AB15-AB14</f>
        <v>0</v>
      </c>
      <c r="AE15" s="53">
        <v>6</v>
      </c>
      <c r="AF15" s="54" t="str">
        <f t="shared" si="0"/>
        <v/>
      </c>
      <c r="AG15" s="55">
        <f t="shared" si="1"/>
        <v>0</v>
      </c>
      <c r="AH15" s="56">
        <f t="shared" si="2"/>
        <v>0</v>
      </c>
      <c r="AI15" s="57">
        <f t="shared" si="3"/>
        <v>0</v>
      </c>
      <c r="AJ15" s="55">
        <f t="shared" si="17"/>
        <v>0</v>
      </c>
      <c r="AK15" s="56">
        <f t="shared" si="4"/>
        <v>0</v>
      </c>
      <c r="AL15" s="57">
        <f t="shared" si="18"/>
        <v>0</v>
      </c>
      <c r="AM15" s="55">
        <f t="shared" si="5"/>
        <v>0</v>
      </c>
      <c r="AN15" s="56">
        <f t="shared" si="6"/>
        <v>0</v>
      </c>
      <c r="AO15" s="58">
        <f t="shared" si="7"/>
        <v>0</v>
      </c>
      <c r="AP15" s="55"/>
      <c r="AQ15" s="56"/>
      <c r="AR15" s="57"/>
      <c r="AS15" s="131">
        <f t="shared" si="8"/>
        <v>0</v>
      </c>
      <c r="AT15" s="59">
        <f t="shared" si="9"/>
        <v>0</v>
      </c>
      <c r="AU15" s="132">
        <f t="shared" si="10"/>
        <v>0</v>
      </c>
      <c r="AV15" s="114">
        <f t="shared" si="16"/>
        <v>0</v>
      </c>
      <c r="AW15" s="64">
        <f t="shared" si="13"/>
        <v>0</v>
      </c>
      <c r="AX15" s="112" t="str">
        <f t="shared" si="14"/>
        <v/>
      </c>
      <c r="AY15" s="61" t="str">
        <f>IF(AF15="","",SMALL(AX$10:AX$19,ROWS(AS$10:AS15)))</f>
        <v/>
      </c>
      <c r="AZ15" s="62"/>
      <c r="BA15" s="121" t="str">
        <f>IF(AY15="","",IF(AND(BC14=BC15,BD14=BD15,BE14=BE15),BA14,$BA$10+5))</f>
        <v/>
      </c>
      <c r="BB15" s="63" t="str">
        <f>IF(OR(AF15="",AS15=""),"",INDEX($AF$10:$AF$19,MATCH(AY15,AX$10:$AX$19,0)))</f>
        <v/>
      </c>
      <c r="BC15" s="114" t="str">
        <f t="shared" si="11"/>
        <v/>
      </c>
      <c r="BD15" s="60">
        <f t="shared" si="15"/>
        <v>0</v>
      </c>
      <c r="BE15" s="64" t="str">
        <f t="shared" si="12"/>
        <v/>
      </c>
      <c r="BG15" s="32"/>
      <c r="BH15" s="32"/>
      <c r="BI15" s="32"/>
      <c r="BJ15" s="32"/>
      <c r="BK15" s="32"/>
      <c r="BL15" s="32"/>
      <c r="BM15" s="32"/>
      <c r="BN15" s="32"/>
    </row>
    <row r="16" spans="1:68" s="34" customFormat="1" ht="25.15" customHeight="1">
      <c r="A16" s="5">
        <v>7</v>
      </c>
      <c r="B16" s="159"/>
      <c r="C16" s="163"/>
      <c r="D16" s="5"/>
      <c r="E16" s="28"/>
      <c r="F16" s="65">
        <v>7</v>
      </c>
      <c r="G16" s="151">
        <f>IF(D5=4,4,IF($D$5=5,4,IF($D$5=6,4,IF($D$5=7,4,IF($D$5=8,4,IF($D$5=9,4,IF($D$5=10,4,IF($D$5=11,4,IF($D$5=12,4,IF($D$5=13,4,IF($D$5=14,4,IF($D$5=15,4,IF($D$5=16,4,0)))))))))))))</f>
        <v>4</v>
      </c>
      <c r="H16" s="30" t="str">
        <f>IF(ISNA(MATCH(F16,$D$10:$D$20,0)),"",INDEX(B$10:$B$21,MATCH(F16,$D$10:$D$20,0)))</f>
        <v/>
      </c>
      <c r="I16" s="31">
        <f>IF(J16+J17=0,0,IF(J16=J17,2,IF(J16&gt;J17,3,1)))</f>
        <v>0</v>
      </c>
      <c r="J16" s="33"/>
      <c r="K16" s="67">
        <f>J16-J17</f>
        <v>0</v>
      </c>
      <c r="L16" s="32"/>
      <c r="M16" s="140">
        <v>5</v>
      </c>
      <c r="N16" s="125" t="str">
        <f>+H17</f>
        <v/>
      </c>
      <c r="O16" s="31">
        <f>IF($P16+$P17=0,0,IF($P16=$P17,2,IF($P16&gt;$P17,3,1)))</f>
        <v>0</v>
      </c>
      <c r="P16" s="33"/>
      <c r="Q16" s="19">
        <f>P16-P17</f>
        <v>0</v>
      </c>
      <c r="R16" s="32"/>
      <c r="S16" s="140">
        <v>5</v>
      </c>
      <c r="T16" s="128" t="str">
        <f>+H14</f>
        <v/>
      </c>
      <c r="U16" s="31">
        <f>IF($V16+$V17=0,0,IF($V16=$V17,2,IF($V16&gt;$V17,3,1)))</f>
        <v>0</v>
      </c>
      <c r="V16" s="33"/>
      <c r="W16" s="19">
        <f>V16-V17</f>
        <v>0</v>
      </c>
      <c r="X16" s="32"/>
      <c r="Y16" s="138" t="str">
        <f>IF(P$5=4,3,"")</f>
        <v/>
      </c>
      <c r="Z16" s="135" t="str">
        <f>IF(P5=4,H15,"")</f>
        <v/>
      </c>
      <c r="AA16" s="31">
        <f>IF($AB16+$AB17=0,0,IF($AB16=$AB17,2,IF($AB16&gt;$AB17,3,1)))</f>
        <v>0</v>
      </c>
      <c r="AB16" s="33"/>
      <c r="AC16" s="19">
        <f>AB16-AB17</f>
        <v>0</v>
      </c>
      <c r="AE16" s="53">
        <v>7</v>
      </c>
      <c r="AF16" s="54" t="str">
        <f t="shared" si="0"/>
        <v/>
      </c>
      <c r="AG16" s="55">
        <f t="shared" si="1"/>
        <v>0</v>
      </c>
      <c r="AH16" s="56">
        <f t="shared" si="2"/>
        <v>0</v>
      </c>
      <c r="AI16" s="57">
        <f t="shared" si="3"/>
        <v>0</v>
      </c>
      <c r="AJ16" s="55">
        <f t="shared" si="17"/>
        <v>0</v>
      </c>
      <c r="AK16" s="56">
        <f t="shared" si="4"/>
        <v>0</v>
      </c>
      <c r="AL16" s="57">
        <f t="shared" si="18"/>
        <v>0</v>
      </c>
      <c r="AM16" s="55">
        <f t="shared" si="5"/>
        <v>0</v>
      </c>
      <c r="AN16" s="56">
        <f t="shared" si="6"/>
        <v>0</v>
      </c>
      <c r="AO16" s="58">
        <f t="shared" si="7"/>
        <v>0</v>
      </c>
      <c r="AP16" s="55"/>
      <c r="AQ16" s="56"/>
      <c r="AR16" s="57"/>
      <c r="AS16" s="131">
        <f t="shared" si="8"/>
        <v>0</v>
      </c>
      <c r="AT16" s="59">
        <f t="shared" si="9"/>
        <v>0</v>
      </c>
      <c r="AU16" s="132">
        <f t="shared" si="10"/>
        <v>0</v>
      </c>
      <c r="AV16" s="114">
        <f t="shared" si="16"/>
        <v>0</v>
      </c>
      <c r="AW16" s="64">
        <f t="shared" si="13"/>
        <v>0</v>
      </c>
      <c r="AX16" s="112" t="str">
        <f t="shared" si="14"/>
        <v/>
      </c>
      <c r="AY16" s="61" t="str">
        <f>IF(AF16="","",SMALL(AX$10:AX$19,ROWS(AS$10:AS16)))</f>
        <v/>
      </c>
      <c r="AZ16" s="62"/>
      <c r="BA16" s="121" t="str">
        <f>IF(AY16="","",IF(AND(BC15=BC16,BD15=BD16,BE15=BE16),BA15,$BA$10+6))</f>
        <v/>
      </c>
      <c r="BB16" s="63" t="str">
        <f>IF(OR(AF16="",AS16=""),"",INDEX($AF$10:$AF$19,MATCH(AY16,AX$10:$AX$19,0)))</f>
        <v/>
      </c>
      <c r="BC16" s="114" t="str">
        <f t="shared" si="11"/>
        <v/>
      </c>
      <c r="BD16" s="60">
        <f t="shared" si="15"/>
        <v>0</v>
      </c>
      <c r="BE16" s="64" t="str">
        <f t="shared" si="12"/>
        <v/>
      </c>
      <c r="BG16" s="32"/>
      <c r="BH16" s="32"/>
      <c r="BI16" s="32"/>
      <c r="BJ16" s="32"/>
      <c r="BK16" s="32"/>
      <c r="BL16" s="32"/>
      <c r="BM16" s="32"/>
      <c r="BN16" s="32"/>
    </row>
    <row r="17" spans="1:66" s="34" customFormat="1" ht="25.15" customHeight="1" thickBot="1">
      <c r="A17" s="5">
        <v>8</v>
      </c>
      <c r="B17" s="159"/>
      <c r="C17" s="163"/>
      <c r="D17" s="5"/>
      <c r="E17" s="28"/>
      <c r="F17" s="48">
        <v>8</v>
      </c>
      <c r="G17" s="152"/>
      <c r="H17" s="49" t="str">
        <f>IF(ISNA(MATCH(F17,$D$10:$D$20,0)),"",INDEX(B$10:$B$21,MATCH(F17,$D$10:$D$20,0)))</f>
        <v/>
      </c>
      <c r="I17" s="50">
        <f>IF(J16+J17=0,0,IF(J16=J17,2,IF(J16&lt;J17,3,1)))</f>
        <v>0</v>
      </c>
      <c r="J17" s="51"/>
      <c r="K17" s="70">
        <f>J17-J16</f>
        <v>0</v>
      </c>
      <c r="L17" s="32"/>
      <c r="M17" s="141"/>
      <c r="N17" s="127" t="str">
        <f>+H13</f>
        <v/>
      </c>
      <c r="O17" s="50">
        <f>IF($P16+$P17=0,0,IF($P16=$P17,2,IF($P16&lt;$P17,3,1)))</f>
        <v>0</v>
      </c>
      <c r="P17" s="51"/>
      <c r="Q17" s="52">
        <f>P17-P16</f>
        <v>0</v>
      </c>
      <c r="R17" s="32"/>
      <c r="S17" s="141"/>
      <c r="T17" s="126" t="str">
        <f>+H16</f>
        <v/>
      </c>
      <c r="U17" s="50">
        <f>IF($V16+$V17=0,0,IF($V16=$V17,2,IF($V16&lt;$V17,3,1)))</f>
        <v>0</v>
      </c>
      <c r="V17" s="51"/>
      <c r="W17" s="52">
        <f>V17-V16</f>
        <v>0</v>
      </c>
      <c r="X17" s="32"/>
      <c r="Y17" s="139"/>
      <c r="Z17" s="136" t="str">
        <f>IF(P5=4,H16,"")</f>
        <v/>
      </c>
      <c r="AA17" s="50">
        <f>IF($AB16+$AB17=0,0,IF($AB16=$AB17,2,IF($AB16&lt;$AB17,3,1)))</f>
        <v>0</v>
      </c>
      <c r="AB17" s="51"/>
      <c r="AC17" s="52">
        <f>AB17-AB16</f>
        <v>0</v>
      </c>
      <c r="AE17" s="53">
        <v>8</v>
      </c>
      <c r="AF17" s="54" t="str">
        <f t="shared" si="0"/>
        <v/>
      </c>
      <c r="AG17" s="55">
        <f t="shared" si="1"/>
        <v>0</v>
      </c>
      <c r="AH17" s="56">
        <f t="shared" si="2"/>
        <v>0</v>
      </c>
      <c r="AI17" s="57">
        <f t="shared" si="3"/>
        <v>0</v>
      </c>
      <c r="AJ17" s="55">
        <f t="shared" si="17"/>
        <v>0</v>
      </c>
      <c r="AK17" s="56">
        <f t="shared" si="4"/>
        <v>0</v>
      </c>
      <c r="AL17" s="57">
        <f t="shared" si="18"/>
        <v>0</v>
      </c>
      <c r="AM17" s="55">
        <f t="shared" si="5"/>
        <v>0</v>
      </c>
      <c r="AN17" s="56">
        <f t="shared" si="6"/>
        <v>0</v>
      </c>
      <c r="AO17" s="58">
        <f t="shared" si="7"/>
        <v>0</v>
      </c>
      <c r="AP17" s="55"/>
      <c r="AQ17" s="56"/>
      <c r="AR17" s="57"/>
      <c r="AS17" s="131">
        <f t="shared" si="8"/>
        <v>0</v>
      </c>
      <c r="AT17" s="59">
        <f t="shared" si="9"/>
        <v>0</v>
      </c>
      <c r="AU17" s="132">
        <f t="shared" si="10"/>
        <v>0</v>
      </c>
      <c r="AV17" s="114">
        <f t="shared" si="16"/>
        <v>0</v>
      </c>
      <c r="AW17" s="64">
        <f t="shared" si="13"/>
        <v>0</v>
      </c>
      <c r="AX17" s="112" t="str">
        <f t="shared" si="14"/>
        <v/>
      </c>
      <c r="AY17" s="61" t="str">
        <f>IF(AF17="","",SMALL(AX$10:AX$19,ROWS(AS$10:AS17)))</f>
        <v/>
      </c>
      <c r="AZ17" s="62"/>
      <c r="BA17" s="121" t="str">
        <f>IF(AY17="","",IF(AND(BC16=BC17,BD16=BD17,BE16=BE17),BA16,$BA$10+7))</f>
        <v/>
      </c>
      <c r="BB17" s="63" t="str">
        <f>IF(OR(AF17="",AS17=""),"",INDEX($AF$10:$AF$19,MATCH(AY17,AX$10:$AX$19,0)))</f>
        <v/>
      </c>
      <c r="BC17" s="114" t="str">
        <f t="shared" si="11"/>
        <v/>
      </c>
      <c r="BD17" s="60">
        <f t="shared" si="15"/>
        <v>0</v>
      </c>
      <c r="BE17" s="64" t="str">
        <f t="shared" si="12"/>
        <v/>
      </c>
      <c r="BG17" s="32"/>
      <c r="BH17" s="32"/>
      <c r="BI17" s="32"/>
      <c r="BJ17" s="32"/>
      <c r="BK17" s="32"/>
      <c r="BL17" s="32"/>
      <c r="BM17" s="32"/>
      <c r="BN17" s="32"/>
    </row>
    <row r="18" spans="1:66" s="34" customFormat="1" ht="25.15" customHeight="1">
      <c r="A18" s="5">
        <v>9</v>
      </c>
      <c r="B18" s="159"/>
      <c r="C18" s="163"/>
      <c r="D18" s="5"/>
      <c r="E18" s="28"/>
      <c r="F18" s="65">
        <v>9</v>
      </c>
      <c r="G18" s="151">
        <f>IF($D$5=5,5,IF($D$5=6,5,IF($D$5=7,5,IF($D$5=8,5,IF($D$5=9,5,IF($D$5=10,5,IF($D$5=11,5,IF($D$5=12,5,IF($D$5=13,5,IF($D$5=14,5,IF($D$5=15,5,IF($D$5=16,5,0))))))))))))</f>
        <v>5</v>
      </c>
      <c r="H18" s="30" t="str">
        <f>IF(ISNA(MATCH(F18,$D$10:$D$20,0)),"",INDEX(B$10:$B$21,MATCH(F18,$D$10:$D$20,0)))</f>
        <v/>
      </c>
      <c r="I18" s="31">
        <f>IF(J18+J19=0,0,IF(J18=J19,2,IF(J18&gt;J19,3,1)))</f>
        <v>0</v>
      </c>
      <c r="J18" s="33"/>
      <c r="K18" s="19">
        <f>J18-J19</f>
        <v>0</v>
      </c>
      <c r="L18" s="32"/>
      <c r="M18" s="140">
        <v>1</v>
      </c>
      <c r="N18" s="125" t="str">
        <f>+H19</f>
        <v/>
      </c>
      <c r="O18" s="31">
        <f>IF($P18+$P19=0,0,IF($P18=$P19,2,IF($P18&gt;$P19,3,1)))</f>
        <v>0</v>
      </c>
      <c r="P18" s="33"/>
      <c r="Q18" s="19">
        <f>P18-P19</f>
        <v>0</v>
      </c>
      <c r="R18" s="32"/>
      <c r="S18" s="140">
        <v>3</v>
      </c>
      <c r="T18" s="125" t="str">
        <f>+H18</f>
        <v/>
      </c>
      <c r="U18" s="31">
        <f>IF($V18+$V19=0,0,IF($V18=$V19,2,IF($V18&gt;$V19,3,1)))</f>
        <v>0</v>
      </c>
      <c r="V18" s="33"/>
      <c r="W18" s="19">
        <f>V18-V19</f>
        <v>0</v>
      </c>
      <c r="X18" s="32"/>
      <c r="Y18" s="138" t="str">
        <f>IF(P$5=4,2,"")</f>
        <v/>
      </c>
      <c r="Z18" s="128" t="str">
        <f>IF(P5=4,H18,"")</f>
        <v/>
      </c>
      <c r="AA18" s="31">
        <f>IF($AB18+$AB19=0,0,IF($AB18=$AB19,2,IF($AB18&gt;$AB19,3,1)))</f>
        <v>0</v>
      </c>
      <c r="AB18" s="33"/>
      <c r="AC18" s="19">
        <f>AB18-AB19</f>
        <v>0</v>
      </c>
      <c r="AE18" s="53">
        <v>9</v>
      </c>
      <c r="AF18" s="54" t="str">
        <f t="shared" si="0"/>
        <v/>
      </c>
      <c r="AG18" s="55">
        <f t="shared" si="1"/>
        <v>0</v>
      </c>
      <c r="AH18" s="56">
        <f t="shared" si="2"/>
        <v>0</v>
      </c>
      <c r="AI18" s="57">
        <f t="shared" si="3"/>
        <v>0</v>
      </c>
      <c r="AJ18" s="55">
        <f t="shared" si="17"/>
        <v>0</v>
      </c>
      <c r="AK18" s="56">
        <f t="shared" si="4"/>
        <v>0</v>
      </c>
      <c r="AL18" s="57">
        <f t="shared" si="18"/>
        <v>0</v>
      </c>
      <c r="AM18" s="55">
        <f t="shared" si="5"/>
        <v>0</v>
      </c>
      <c r="AN18" s="56">
        <f t="shared" si="6"/>
        <v>0</v>
      </c>
      <c r="AO18" s="58">
        <f t="shared" si="7"/>
        <v>0</v>
      </c>
      <c r="AP18" s="55"/>
      <c r="AQ18" s="56"/>
      <c r="AR18" s="57"/>
      <c r="AS18" s="131">
        <f t="shared" si="8"/>
        <v>0</v>
      </c>
      <c r="AT18" s="59">
        <f t="shared" si="9"/>
        <v>0</v>
      </c>
      <c r="AU18" s="132">
        <f t="shared" si="10"/>
        <v>0</v>
      </c>
      <c r="AV18" s="114">
        <f t="shared" si="16"/>
        <v>0</v>
      </c>
      <c r="AW18" s="64">
        <f t="shared" si="13"/>
        <v>0</v>
      </c>
      <c r="AX18" s="112" t="str">
        <f t="shared" si="14"/>
        <v/>
      </c>
      <c r="AY18" s="61" t="str">
        <f>IF(AF18="","",SMALL(AX$10:AX$19,ROWS(AS$10:AS18)))</f>
        <v/>
      </c>
      <c r="AZ18" s="62"/>
      <c r="BA18" s="121" t="str">
        <f>IF(AY18="","",IF(AND(BC17=BC18,BD17=BBC18,BE17=BE18),BA17,$BA$10+8))</f>
        <v/>
      </c>
      <c r="BB18" s="63" t="str">
        <f>IF(OR(AF18="",AS18=""),"",INDEX($AF$10:$AF$19,MATCH(AY18,AX$10:$AX$19,0)))</f>
        <v/>
      </c>
      <c r="BC18" s="114" t="str">
        <f t="shared" si="11"/>
        <v/>
      </c>
      <c r="BD18" s="60">
        <f t="shared" si="15"/>
        <v>0</v>
      </c>
      <c r="BE18" s="64" t="str">
        <f t="shared" si="12"/>
        <v/>
      </c>
      <c r="BG18" s="32"/>
      <c r="BH18" s="32"/>
      <c r="BI18" s="32"/>
      <c r="BJ18" s="32"/>
      <c r="BK18" s="32"/>
      <c r="BL18" s="32"/>
      <c r="BM18" s="32"/>
      <c r="BN18" s="32"/>
    </row>
    <row r="19" spans="1:66" s="34" customFormat="1" ht="25.15" customHeight="1" thickBot="1">
      <c r="A19" s="25">
        <v>10</v>
      </c>
      <c r="B19" s="160"/>
      <c r="C19" s="164"/>
      <c r="D19" s="25"/>
      <c r="E19" s="28"/>
      <c r="F19" s="48">
        <v>10</v>
      </c>
      <c r="G19" s="152"/>
      <c r="H19" s="49" t="str">
        <f>IF(ISNA(MATCH(F19,$D$10:$D$20,0)),"",INDEX(B$10:$B$21,MATCH(F19,$D$10:$D$20,0)))</f>
        <v/>
      </c>
      <c r="I19" s="50">
        <f>IF(J18+J19=0,0,IF(J18=J19,2,IF(J18&lt;J19,3,1)))</f>
        <v>0</v>
      </c>
      <c r="J19" s="51"/>
      <c r="K19" s="24">
        <f>J19-J18</f>
        <v>0</v>
      </c>
      <c r="L19" s="32"/>
      <c r="M19" s="141"/>
      <c r="N19" s="127" t="str">
        <f>+H15</f>
        <v/>
      </c>
      <c r="O19" s="50">
        <f>IF($P18+$P19=0,0,IF($P18=$P19,2,IF($P18&lt;$P19,3,1)))</f>
        <v>0</v>
      </c>
      <c r="P19" s="51"/>
      <c r="Q19" s="71">
        <f>P19-P18</f>
        <v>0</v>
      </c>
      <c r="R19" s="32"/>
      <c r="S19" s="141"/>
      <c r="T19" s="127" t="str">
        <f>+H13</f>
        <v/>
      </c>
      <c r="U19" s="50">
        <f>IF($V18+$V19=0,0,IF($V18=$V19,2,IF($V18&lt;$V19,3,1)))</f>
        <v>0</v>
      </c>
      <c r="V19" s="51"/>
      <c r="W19" s="71">
        <f>V19-V18</f>
        <v>0</v>
      </c>
      <c r="X19" s="32"/>
      <c r="Y19" s="139"/>
      <c r="Z19" s="127" t="str">
        <f>IF(P5=4,H17,"")</f>
        <v/>
      </c>
      <c r="AA19" s="50">
        <f>IF($AB18+$AB19=0,0,IF($AB18=$AB19,2,IF($AB18&lt;$AB19,3,1)))</f>
        <v>0</v>
      </c>
      <c r="AB19" s="51"/>
      <c r="AC19" s="24">
        <f>AB19-AB18</f>
        <v>0</v>
      </c>
      <c r="AE19" s="72">
        <v>10</v>
      </c>
      <c r="AF19" s="73" t="str">
        <f t="shared" si="0"/>
        <v/>
      </c>
      <c r="AG19" s="74">
        <f t="shared" si="1"/>
        <v>0</v>
      </c>
      <c r="AH19" s="75">
        <f t="shared" si="2"/>
        <v>0</v>
      </c>
      <c r="AI19" s="76">
        <f t="shared" si="3"/>
        <v>0</v>
      </c>
      <c r="AJ19" s="74">
        <f t="shared" si="17"/>
        <v>0</v>
      </c>
      <c r="AK19" s="75">
        <f t="shared" si="4"/>
        <v>0</v>
      </c>
      <c r="AL19" s="76">
        <f t="shared" si="18"/>
        <v>0</v>
      </c>
      <c r="AM19" s="74">
        <f t="shared" si="5"/>
        <v>0</v>
      </c>
      <c r="AN19" s="75">
        <f t="shared" si="6"/>
        <v>0</v>
      </c>
      <c r="AO19" s="77">
        <f t="shared" si="7"/>
        <v>0</v>
      </c>
      <c r="AP19" s="74"/>
      <c r="AQ19" s="75"/>
      <c r="AR19" s="76"/>
      <c r="AS19" s="133">
        <f t="shared" si="8"/>
        <v>0</v>
      </c>
      <c r="AT19" s="78">
        <f t="shared" si="9"/>
        <v>0</v>
      </c>
      <c r="AU19" s="134">
        <f t="shared" si="10"/>
        <v>0</v>
      </c>
      <c r="AV19" s="115">
        <f t="shared" si="16"/>
        <v>0</v>
      </c>
      <c r="AW19" s="83">
        <f t="shared" si="13"/>
        <v>0</v>
      </c>
      <c r="AX19" s="112" t="str">
        <f t="shared" si="14"/>
        <v/>
      </c>
      <c r="AY19" s="80" t="str">
        <f>IF(AF19="","",SMALL(AX$10:AX$19,ROWS(AS$10:AS19)))</f>
        <v/>
      </c>
      <c r="AZ19" s="81"/>
      <c r="BA19" s="122" t="str">
        <f>IF(AY19="","",IF(AND(BC18=BAB19,BD18=BD19,BE18=BE19),BA18,$BA$10+9))</f>
        <v/>
      </c>
      <c r="BB19" s="82" t="str">
        <f>IF(OR(AF19="",AS19=""),"",INDEX($AF$10:$AF$19,MATCH(AY19,AX$10:$AX$19,0)))</f>
        <v/>
      </c>
      <c r="BC19" s="115" t="str">
        <f t="shared" si="11"/>
        <v/>
      </c>
      <c r="BD19" s="79">
        <f t="shared" si="15"/>
        <v>0</v>
      </c>
      <c r="BE19" s="83" t="str">
        <f t="shared" si="12"/>
        <v/>
      </c>
      <c r="BG19" s="32"/>
      <c r="BH19" s="32"/>
      <c r="BI19" s="32"/>
      <c r="BJ19" s="32"/>
      <c r="BK19" s="32"/>
      <c r="BL19" s="32"/>
      <c r="BM19" s="32"/>
      <c r="BN19" s="32"/>
    </row>
    <row r="20" spans="1:66" s="34" customFormat="1" ht="25.15" customHeight="1" thickBot="1">
      <c r="B20" s="118"/>
      <c r="C20" s="84"/>
      <c r="F20" s="84"/>
      <c r="G20" s="84"/>
      <c r="H20" s="85"/>
      <c r="I20" s="86">
        <f>SUM(I10:I19)</f>
        <v>0</v>
      </c>
      <c r="J20" s="90">
        <f>SUM(J10:J19)</f>
        <v>0</v>
      </c>
      <c r="K20" s="91">
        <f>SUM(K10:K19)</f>
        <v>0</v>
      </c>
      <c r="L20" s="32"/>
      <c r="M20" s="88"/>
      <c r="N20" s="87"/>
      <c r="O20" s="89">
        <f>SUM(O10:O19)</f>
        <v>0</v>
      </c>
      <c r="P20" s="90">
        <f>SUM(P10:P19)</f>
        <v>0</v>
      </c>
      <c r="Q20" s="91">
        <f>SUM(Q10:Q19)</f>
        <v>0</v>
      </c>
      <c r="R20" s="32"/>
      <c r="S20" s="87"/>
      <c r="T20" s="88"/>
      <c r="U20" s="92">
        <f>SUM(U10:U19)</f>
        <v>0</v>
      </c>
      <c r="V20" s="91">
        <f>SUM(V10:V19)</f>
        <v>0</v>
      </c>
      <c r="W20" s="93">
        <f>SUM(W10:W19)</f>
        <v>0</v>
      </c>
      <c r="X20" s="32"/>
      <c r="Y20" s="94"/>
      <c r="Z20" s="94"/>
      <c r="AA20" s="94">
        <f>SUM(AA10:AA19)</f>
        <v>0</v>
      </c>
      <c r="AB20" s="91">
        <f>SUM(AB10:AB19)</f>
        <v>0</v>
      </c>
      <c r="AC20" s="88">
        <f>SUM(AC10:AC19)</f>
        <v>0</v>
      </c>
      <c r="AD20" s="32"/>
      <c r="AE20" s="32"/>
      <c r="AF20" s="32"/>
      <c r="AG20" s="95">
        <f t="shared" ref="AG20:AU20" si="19">SUM(AG10:AG19)</f>
        <v>0</v>
      </c>
      <c r="AH20" s="96">
        <f t="shared" si="19"/>
        <v>0</v>
      </c>
      <c r="AI20" s="96">
        <f t="shared" si="19"/>
        <v>0</v>
      </c>
      <c r="AJ20" s="95">
        <f t="shared" si="19"/>
        <v>0</v>
      </c>
      <c r="AK20" s="96">
        <f t="shared" si="19"/>
        <v>0</v>
      </c>
      <c r="AL20" s="96">
        <f t="shared" si="19"/>
        <v>0</v>
      </c>
      <c r="AM20" s="95">
        <f t="shared" si="19"/>
        <v>0</v>
      </c>
      <c r="AN20" s="96">
        <f t="shared" si="19"/>
        <v>0</v>
      </c>
      <c r="AO20" s="96">
        <f t="shared" si="19"/>
        <v>0</v>
      </c>
      <c r="AP20" s="95">
        <f t="shared" si="19"/>
        <v>0</v>
      </c>
      <c r="AQ20" s="96">
        <f t="shared" si="19"/>
        <v>0</v>
      </c>
      <c r="AR20" s="96">
        <f t="shared" si="19"/>
        <v>0</v>
      </c>
      <c r="AS20" s="95">
        <f t="shared" si="19"/>
        <v>0</v>
      </c>
      <c r="AT20" s="95">
        <f t="shared" si="19"/>
        <v>0</v>
      </c>
      <c r="AU20" s="95">
        <f t="shared" si="19"/>
        <v>0</v>
      </c>
      <c r="AV20" s="95">
        <f>SUM(AV10:AV19)</f>
        <v>0</v>
      </c>
      <c r="AW20" s="95">
        <f>SUM(AW10:AW19)</f>
        <v>0</v>
      </c>
      <c r="AX20" s="32"/>
      <c r="AY20" s="32"/>
      <c r="AZ20" s="32"/>
      <c r="BA20" s="32"/>
      <c r="BB20" s="32"/>
      <c r="BC20" s="101">
        <f>SUM(BC10:BC19)</f>
        <v>0</v>
      </c>
      <c r="BD20" s="119">
        <f>SUM(BD10:BD19)</f>
        <v>0</v>
      </c>
      <c r="BE20" s="102">
        <f>SUM(BE10:BE19)</f>
        <v>0</v>
      </c>
      <c r="BG20" s="32"/>
      <c r="BH20" s="32"/>
      <c r="BI20" s="32"/>
      <c r="BJ20" s="32"/>
      <c r="BK20" s="32"/>
      <c r="BL20" s="32"/>
      <c r="BM20" s="32"/>
      <c r="BN20" s="32"/>
    </row>
    <row r="21" spans="1:66" s="34" customFormat="1" ht="29.25" customHeight="1">
      <c r="B21" s="84"/>
      <c r="I21" s="28"/>
      <c r="J21" s="28"/>
      <c r="K21" s="94"/>
      <c r="L21" s="32"/>
      <c r="M21" s="87"/>
      <c r="N21" s="88"/>
      <c r="O21" s="94"/>
      <c r="P21" s="87"/>
      <c r="Q21" s="97"/>
      <c r="R21" s="32"/>
      <c r="S21" s="97"/>
      <c r="T21" s="87"/>
      <c r="U21" s="88"/>
      <c r="V21" s="88"/>
      <c r="W21" s="88"/>
      <c r="X21" s="32"/>
      <c r="Y21" s="94"/>
      <c r="Z21" s="94"/>
      <c r="AA21" s="94"/>
      <c r="AB21" s="94"/>
      <c r="AC21" s="94"/>
      <c r="AD21" s="85"/>
      <c r="AE21" s="95"/>
      <c r="AF21" s="32"/>
      <c r="AG21" s="98">
        <f t="shared" ref="AG21" si="20">SUM(IF(ISNA(AG10:AG19),0,AG10:AG19))</f>
        <v>0</v>
      </c>
      <c r="AH21" s="98">
        <f t="shared" ref="AH21:AU21" si="21">SUM(IF(ISNA(AH10:AH19),0,AH10:AH19))</f>
        <v>0</v>
      </c>
      <c r="AI21" s="98">
        <f t="shared" si="21"/>
        <v>0</v>
      </c>
      <c r="AJ21" s="98">
        <f t="shared" si="21"/>
        <v>0</v>
      </c>
      <c r="AK21" s="98">
        <f t="shared" si="21"/>
        <v>0</v>
      </c>
      <c r="AL21" s="98">
        <f t="shared" si="21"/>
        <v>0</v>
      </c>
      <c r="AM21" s="98">
        <f t="shared" si="21"/>
        <v>0</v>
      </c>
      <c r="AN21" s="98">
        <f t="shared" si="21"/>
        <v>0</v>
      </c>
      <c r="AO21" s="98">
        <f t="shared" si="21"/>
        <v>0</v>
      </c>
      <c r="AP21" s="98">
        <f t="shared" si="21"/>
        <v>0</v>
      </c>
      <c r="AQ21" s="98">
        <f t="shared" si="21"/>
        <v>0</v>
      </c>
      <c r="AR21" s="98">
        <f t="shared" si="21"/>
        <v>0</v>
      </c>
      <c r="AS21" s="176">
        <f>SUM(AA20+U20+O20+I20)</f>
        <v>0</v>
      </c>
      <c r="AT21" s="176">
        <f>SUM(AC20+W20+Q20+K20)</f>
        <v>0</v>
      </c>
      <c r="AU21" s="176">
        <f>SUM(P20+V20+AB20+J20)</f>
        <v>0</v>
      </c>
      <c r="AV21" s="85"/>
      <c r="AW21" s="99"/>
      <c r="AX21" s="100"/>
      <c r="AY21" s="32"/>
      <c r="AZ21" s="84"/>
      <c r="BA21" s="84"/>
      <c r="BB21" s="85"/>
      <c r="BC21"/>
      <c r="BD21"/>
      <c r="BE21"/>
      <c r="BG21" s="32"/>
      <c r="BH21" s="32"/>
      <c r="BI21" s="32"/>
      <c r="BJ21" s="32"/>
      <c r="BK21" s="32"/>
      <c r="BL21" s="32"/>
      <c r="BM21" s="32"/>
      <c r="BN21" s="32"/>
    </row>
    <row r="22" spans="1:66" customFormat="1" ht="31.5" customHeight="1"/>
    <row r="23" spans="1:66" customFormat="1" ht="23.25" customHeight="1"/>
    <row r="24" spans="1:66" customFormat="1" ht="19.5" customHeight="1"/>
    <row r="25" spans="1:66" customFormat="1" ht="25.5" customHeight="1"/>
    <row r="26" spans="1:66" customFormat="1" ht="18" customHeight="1"/>
    <row r="27" spans="1:66" customFormat="1" ht="28.5" customHeight="1"/>
    <row r="28" spans="1:66" customFormat="1" ht="24.75" customHeight="1"/>
    <row r="29" spans="1:66" customFormat="1"/>
    <row r="30" spans="1:66" customFormat="1"/>
    <row r="31" spans="1:66" customFormat="1"/>
    <row r="32" spans="1:66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spans="2:57" customFormat="1"/>
    <row r="354" spans="2:57" customFormat="1"/>
    <row r="355" spans="2:57" customFormat="1"/>
    <row r="356" spans="2:57" customFormat="1"/>
    <row r="357" spans="2:57" customFormat="1"/>
    <row r="358" spans="2:57" customFormat="1"/>
    <row r="359" spans="2:57" customFormat="1"/>
    <row r="360" spans="2:57" customFormat="1"/>
    <row r="361" spans="2:57" customFormat="1"/>
    <row r="362" spans="2:57" customFormat="1"/>
    <row r="363" spans="2:57" customFormat="1"/>
    <row r="364" spans="2:57" customFormat="1"/>
    <row r="365" spans="2:57" customFormat="1"/>
    <row r="366" spans="2:57" customFormat="1"/>
    <row r="367" spans="2:57" customFormat="1">
      <c r="BC367" s="11"/>
      <c r="BD367" s="11"/>
      <c r="BE367" s="11"/>
    </row>
    <row r="368" spans="2:57">
      <c r="B368"/>
    </row>
  </sheetData>
  <sheetProtection formatCells="0" formatColumns="0" formatRows="0" insertColumns="0" insertRows="0" insertHyperlinks="0" deleteColumns="0" deleteRows="0" sort="0"/>
  <mergeCells count="30">
    <mergeCell ref="R5:S5"/>
    <mergeCell ref="G1:H1"/>
    <mergeCell ref="A1:C1"/>
    <mergeCell ref="G18:G19"/>
    <mergeCell ref="M18:M19"/>
    <mergeCell ref="G12:G13"/>
    <mergeCell ref="M12:M13"/>
    <mergeCell ref="G10:G11"/>
    <mergeCell ref="M10:M11"/>
    <mergeCell ref="M16:M17"/>
    <mergeCell ref="G14:G15"/>
    <mergeCell ref="M14:M15"/>
    <mergeCell ref="G16:G17"/>
    <mergeCell ref="G5:M5"/>
    <mergeCell ref="Y16:Y17"/>
    <mergeCell ref="S18:S19"/>
    <mergeCell ref="Y18:Y19"/>
    <mergeCell ref="BA8:BE8"/>
    <mergeCell ref="AG8:AI8"/>
    <mergeCell ref="AJ8:AL8"/>
    <mergeCell ref="AM8:AO8"/>
    <mergeCell ref="AP8:AR8"/>
    <mergeCell ref="AS8:AU8"/>
    <mergeCell ref="S10:S11"/>
    <mergeCell ref="Y10:Y11"/>
    <mergeCell ref="S12:S13"/>
    <mergeCell ref="Y12:Y13"/>
    <mergeCell ref="Y14:Y15"/>
    <mergeCell ref="S16:S17"/>
    <mergeCell ref="S14:S15"/>
  </mergeCells>
  <phoneticPr fontId="12" type="noConversion"/>
  <conditionalFormatting sqref="O10:O19">
    <cfRule type="duplicateValues" dxfId="45" priority="979"/>
    <cfRule type="duplicateValues" dxfId="44" priority="980"/>
  </conditionalFormatting>
  <conditionalFormatting sqref="U10:U19">
    <cfRule type="duplicateValues" dxfId="43" priority="973"/>
    <cfRule type="duplicateValues" dxfId="42" priority="974"/>
  </conditionalFormatting>
  <conditionalFormatting sqref="AA10:AA19">
    <cfRule type="duplicateValues" dxfId="41" priority="869"/>
  </conditionalFormatting>
  <conditionalFormatting sqref="AA10:AA19">
    <cfRule type="duplicateValues" dxfId="40" priority="866"/>
    <cfRule type="duplicateValues" dxfId="39" priority="867"/>
  </conditionalFormatting>
  <conditionalFormatting sqref="H10:I19">
    <cfRule type="duplicateValues" dxfId="38" priority="1177"/>
  </conditionalFormatting>
  <conditionalFormatting sqref="G18 G16 G14 G10 G12">
    <cfRule type="cellIs" dxfId="37" priority="1185" operator="equal">
      <formula>0</formula>
    </cfRule>
    <cfRule type="cellIs" dxfId="36" priority="1186" operator="greaterThan">
      <formula>0</formula>
    </cfRule>
  </conditionalFormatting>
  <conditionalFormatting sqref="Y10 S16 S18 S14 S10 S12 M18 M16 M14 M10 M12 Y12 Y14 Y16 Y18">
    <cfRule type="cellIs" dxfId="35" priority="1200" operator="equal">
      <formula>0</formula>
    </cfRule>
  </conditionalFormatting>
  <conditionalFormatting sqref="N10:N19">
    <cfRule type="duplicateValues" dxfId="34" priority="12"/>
  </conditionalFormatting>
  <conditionalFormatting sqref="T10:T19">
    <cfRule type="duplicateValues" dxfId="33" priority="11"/>
  </conditionalFormatting>
  <conditionalFormatting sqref="Z10:Z19">
    <cfRule type="duplicateValues" dxfId="32" priority="9"/>
  </conditionalFormatting>
  <conditionalFormatting sqref="AT21">
    <cfRule type="containsText" dxfId="4" priority="8" operator="containsText" text="OK">
      <formula>NOT(ISERROR(SEARCH("OK",AT21)))</formula>
    </cfRule>
    <cfRule type="containsText" dxfId="5" priority="7" operator="containsText" text="ERREUR">
      <formula>NOT(ISERROR(SEARCH("ERREUR",AT21)))</formula>
    </cfRule>
    <cfRule type="cellIs" dxfId="6" priority="2" operator="equal">
      <formula>$AT$20</formula>
    </cfRule>
    <cfRule type="cellIs" dxfId="3" priority="1" operator="notEqual">
      <formula>$AT$20</formula>
    </cfRule>
  </conditionalFormatting>
  <conditionalFormatting sqref="AU21">
    <cfRule type="cellIs" dxfId="31" priority="6" operator="equal">
      <formula>$AU$20</formula>
    </cfRule>
    <cfRule type="cellIs" dxfId="30" priority="5" operator="notEqual">
      <formula>$AU$20</formula>
    </cfRule>
  </conditionalFormatting>
  <conditionalFormatting sqref="AS21">
    <cfRule type="cellIs" dxfId="29" priority="4" operator="equal">
      <formula>$AS$20</formula>
    </cfRule>
    <cfRule type="cellIs" dxfId="28" priority="3" operator="notEqual">
      <formula>$AS$20</formula>
    </cfRule>
  </conditionalFormatting>
  <pageMargins left="0.15748031496062992" right="0.35433070866141736" top="0.23622047244094491" bottom="0.6692913385826772" header="0.11811023622047245" footer="0.6692913385826772"/>
  <pageSetup paperSize="9" scale="92" orientation="portrait" horizontalDpi="4294967293" r:id="rId1"/>
  <headerFooter>
    <oddFooter>&amp;L&amp;D&amp;C&amp;F&amp;RPage &amp;P</oddFooter>
  </headerFooter>
  <rowBreaks count="1" manualBreakCount="1">
    <brk id="23" max="5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Rencontres class.</vt:lpstr>
      <vt:lpstr>'Rencontres class.'!Impression_des_titres</vt:lpstr>
      <vt:lpstr>'Rencontres class.'!Zone_d_impression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2019-01-12T09:07:11Z</cp:lastPrinted>
  <dcterms:created xsi:type="dcterms:W3CDTF">2018-12-28T22:04:17Z</dcterms:created>
  <dcterms:modified xsi:type="dcterms:W3CDTF">2022-12-26T10:29:22Z</dcterms:modified>
</cp:coreProperties>
</file>